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B171015\Desktop\ATAXIA UK\Trial design Gilbert\final manuscript\paper for submission\Final\"/>
    </mc:Choice>
  </mc:AlternateContent>
  <xr:revisionPtr revIDLastSave="0" documentId="13_ncr:1_{6CBC77E2-95CA-4677-A6B9-1CA8862D8C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le S6 - Trial burden and inv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9" i="6" l="1"/>
  <c r="X49" i="6"/>
  <c r="W49" i="6"/>
  <c r="V49" i="6"/>
  <c r="U49" i="6"/>
  <c r="T49" i="6"/>
  <c r="S49" i="6"/>
  <c r="R49" i="6"/>
  <c r="Q49" i="6"/>
  <c r="P49" i="6"/>
  <c r="O49" i="6"/>
  <c r="N49" i="6"/>
  <c r="M49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</calcChain>
</file>

<file path=xl/sharedStrings.xml><?xml version="1.0" encoding="utf-8"?>
<sst xmlns="http://schemas.openxmlformats.org/spreadsheetml/2006/main" count="64" uniqueCount="58">
  <si>
    <t>FRDA</t>
  </si>
  <si>
    <t>Inherited CA</t>
  </si>
  <si>
    <t>wheelchair n=3</t>
  </si>
  <si>
    <t>Idiopathic CA</t>
  </si>
  <si>
    <t>ambulant n=13</t>
  </si>
  <si>
    <t>wheelchair n = 4</t>
  </si>
  <si>
    <t>&lt;15-25</t>
  </si>
  <si>
    <t>26-35</t>
  </si>
  <si>
    <t>36-45</t>
  </si>
  <si>
    <t>46-55</t>
  </si>
  <si>
    <t>&gt;56</t>
  </si>
  <si>
    <t>aids n=37</t>
  </si>
  <si>
    <t>ambulant n = 25</t>
  </si>
  <si>
    <t>aids n = 15</t>
  </si>
  <si>
    <t>Trial burden and investigations</t>
  </si>
  <si>
    <t>What is the maximum length of each visit you would be willing to come in to hospital for in a medication clinical trial? (choose one)</t>
  </si>
  <si>
    <t>What is the maximum one-way length of travel door to door you would be prepared to undergo to participate in a medication clinical trial? (choose one)</t>
  </si>
  <si>
    <t>Which of the following procedures would you feel comfortable undergoing as part of a medication clinical trial? (select all which are applicable)</t>
  </si>
  <si>
    <t>amb=35, aid =46, wheel=94</t>
  </si>
  <si>
    <t>naive=62, multiple =61, once =49</t>
  </si>
  <si>
    <t>1-2hr</t>
  </si>
  <si>
    <t>3-4 hr</t>
  </si>
  <si>
    <t>5-6hr</t>
  </si>
  <si>
    <t>&gt;7hr</t>
  </si>
  <si>
    <t>Telephone conversation with doctor</t>
  </si>
  <si>
    <t>Respond to questionnaire</t>
  </si>
  <si>
    <t>At - home monitoring of vital signs eg. using Fitbit or Apple watch</t>
  </si>
  <si>
    <t>Neurological examination in hospital</t>
  </si>
  <si>
    <t>Urine sample in hospital</t>
  </si>
  <si>
    <t>Blood test in hospital</t>
  </si>
  <si>
    <t>Fasting &lt;6 hours</t>
  </si>
  <si>
    <t>Fasting &gt;6 hours</t>
  </si>
  <si>
    <t>*Scans (eg. MRI, CT, PET) &lt;1 hour</t>
  </si>
  <si>
    <t>*Scans (eg. MRI, CT, PET) &gt;1 hour</t>
  </si>
  <si>
    <t>Overnight stay in hospital</t>
  </si>
  <si>
    <t>**Muscle biopsy</t>
  </si>
  <si>
    <t>***Lumbar puncture</t>
  </si>
  <si>
    <t>Exercise test (eg. seated bike)</t>
  </si>
  <si>
    <t>ambulant n</t>
  </si>
  <si>
    <t>ambulant %age</t>
  </si>
  <si>
    <t>aids n</t>
  </si>
  <si>
    <t>aids %age</t>
  </si>
  <si>
    <t>wheelchair n</t>
  </si>
  <si>
    <t>wheelchair %age</t>
  </si>
  <si>
    <t>all %age</t>
  </si>
  <si>
    <t>trial naive</t>
  </si>
  <si>
    <t>trial naive %age</t>
  </si>
  <si>
    <t>one trial</t>
  </si>
  <si>
    <t>one trial %age</t>
  </si>
  <si>
    <t>multiple trials</t>
  </si>
  <si>
    <t>multiple trials %age</t>
  </si>
  <si>
    <t>&lt;15-25 %age</t>
  </si>
  <si>
    <t>26-35 %age</t>
  </si>
  <si>
    <t>36-45 %age</t>
  </si>
  <si>
    <t>46-55 %age</t>
  </si>
  <si>
    <t>&gt;56 %age</t>
  </si>
  <si>
    <t>%</t>
  </si>
  <si>
    <t>all n=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</si>
</sst>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h]&quot;h&quot;"/>
    <numFmt numFmtId="166" formatCode="[m]&quot;m&quot;"/>
  </numFmts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7">
    <xf numFmtId="0" fontId="0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2" fillId="2" borderId="5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166" fontId="2" fillId="2" borderId="1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49" fontId="2" fillId="4" borderId="5" xfId="0" applyNumberFormat="1" applyFont="1" applyFill="1" applyBorder="1" applyAlignment="1">
      <alignment vertical="top" wrapText="1"/>
    </xf>
    <xf numFmtId="49" fontId="0" fillId="4" borderId="5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D5D5D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50"/>
  <sheetViews>
    <sheetView showGridLines="0" tabSelected="1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defaultColWidth="16.28515625" defaultRowHeight="19.899999999999999" customHeight="1"/>
  <cols>
    <col min="1" max="26" width="16.28515625" style="14" customWidth="1"/>
    <col min="27" max="16384" width="16.28515625" style="14"/>
  </cols>
  <sheetData>
    <row r="1" spans="1:25" ht="27.6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40.1" customHeight="1">
      <c r="A2" s="15"/>
      <c r="B2" s="16" t="s">
        <v>15</v>
      </c>
      <c r="C2" s="17"/>
      <c r="D2" s="17"/>
      <c r="E2" s="17"/>
      <c r="F2" s="15"/>
      <c r="G2" s="25" t="s">
        <v>16</v>
      </c>
      <c r="H2" s="26"/>
      <c r="I2" s="26"/>
      <c r="J2" s="26"/>
      <c r="K2" s="26"/>
      <c r="L2" s="17" t="s">
        <v>17</v>
      </c>
      <c r="M2" s="17" t="s">
        <v>18</v>
      </c>
      <c r="N2" s="17" t="s">
        <v>19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68.25" customHeight="1">
      <c r="A3" s="1"/>
      <c r="B3" s="18">
        <v>8.3333333333333329E-2</v>
      </c>
      <c r="C3" s="18">
        <v>0.16666666666666671</v>
      </c>
      <c r="D3" s="18">
        <v>0.25</v>
      </c>
      <c r="E3" s="18">
        <v>0.33333333333333331</v>
      </c>
      <c r="F3" s="1">
        <v>2</v>
      </c>
      <c r="G3" s="19">
        <v>2.0833333333333329E-2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36</v>
      </c>
      <c r="Y3" s="10" t="s">
        <v>37</v>
      </c>
    </row>
    <row r="4" spans="1:25" ht="20.25" customHeight="1">
      <c r="A4" s="20" t="s">
        <v>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20.100000000000001" customHeight="1">
      <c r="A5" s="2" t="s">
        <v>38</v>
      </c>
      <c r="B5" s="5">
        <v>2</v>
      </c>
      <c r="C5" s="6">
        <v>4</v>
      </c>
      <c r="D5" s="6">
        <v>3</v>
      </c>
      <c r="E5" s="6">
        <v>9</v>
      </c>
      <c r="F5" s="6">
        <v>17</v>
      </c>
      <c r="G5" s="6">
        <v>0</v>
      </c>
      <c r="H5" s="6">
        <v>3</v>
      </c>
      <c r="I5" s="6">
        <v>12</v>
      </c>
      <c r="J5" s="6">
        <v>5</v>
      </c>
      <c r="K5" s="6">
        <v>15</v>
      </c>
      <c r="L5" s="6">
        <v>34</v>
      </c>
      <c r="M5" s="6">
        <v>32</v>
      </c>
      <c r="N5" s="6">
        <v>30</v>
      </c>
      <c r="O5" s="6">
        <v>34</v>
      </c>
      <c r="P5" s="6">
        <v>32</v>
      </c>
      <c r="Q5" s="6">
        <v>32</v>
      </c>
      <c r="R5" s="6">
        <v>22</v>
      </c>
      <c r="S5" s="6">
        <v>21</v>
      </c>
      <c r="T5" s="6">
        <v>29</v>
      </c>
      <c r="U5" s="6">
        <v>30</v>
      </c>
      <c r="V5" s="6">
        <v>25</v>
      </c>
      <c r="W5" s="6">
        <v>15</v>
      </c>
      <c r="X5" s="6">
        <v>15</v>
      </c>
      <c r="Y5" s="6">
        <v>32</v>
      </c>
    </row>
    <row r="6" spans="1:25" ht="20.100000000000001" customHeight="1">
      <c r="A6" s="2" t="s">
        <v>39</v>
      </c>
      <c r="B6" s="7">
        <f t="shared" ref="B6:Y6" si="0">(B5/(SUM($G$5:$K$5))*100)</f>
        <v>5.7142857142857144</v>
      </c>
      <c r="C6" s="8">
        <f t="shared" si="0"/>
        <v>11.428571428571429</v>
      </c>
      <c r="D6" s="8">
        <f t="shared" si="0"/>
        <v>8.5714285714285712</v>
      </c>
      <c r="E6" s="8">
        <f t="shared" si="0"/>
        <v>25.714285714285712</v>
      </c>
      <c r="F6" s="8">
        <f t="shared" si="0"/>
        <v>48.571428571428569</v>
      </c>
      <c r="G6" s="8">
        <f t="shared" si="0"/>
        <v>0</v>
      </c>
      <c r="H6" s="8">
        <f t="shared" si="0"/>
        <v>8.5714285714285712</v>
      </c>
      <c r="I6" s="8">
        <f t="shared" si="0"/>
        <v>34.285714285714285</v>
      </c>
      <c r="J6" s="8">
        <f t="shared" si="0"/>
        <v>14.285714285714285</v>
      </c>
      <c r="K6" s="8">
        <f t="shared" si="0"/>
        <v>42.857142857142854</v>
      </c>
      <c r="L6" s="8">
        <f t="shared" si="0"/>
        <v>97.142857142857139</v>
      </c>
      <c r="M6" s="8">
        <f t="shared" si="0"/>
        <v>91.428571428571431</v>
      </c>
      <c r="N6" s="8">
        <f t="shared" si="0"/>
        <v>85.714285714285708</v>
      </c>
      <c r="O6" s="8">
        <f t="shared" si="0"/>
        <v>97.142857142857139</v>
      </c>
      <c r="P6" s="8">
        <f t="shared" si="0"/>
        <v>91.428571428571431</v>
      </c>
      <c r="Q6" s="8">
        <f t="shared" si="0"/>
        <v>91.428571428571431</v>
      </c>
      <c r="R6" s="8">
        <f t="shared" si="0"/>
        <v>62.857142857142854</v>
      </c>
      <c r="S6" s="8">
        <f t="shared" si="0"/>
        <v>60</v>
      </c>
      <c r="T6" s="8">
        <f t="shared" si="0"/>
        <v>82.857142857142861</v>
      </c>
      <c r="U6" s="8">
        <f t="shared" si="0"/>
        <v>85.714285714285708</v>
      </c>
      <c r="V6" s="8">
        <f t="shared" si="0"/>
        <v>71.428571428571431</v>
      </c>
      <c r="W6" s="8">
        <f t="shared" si="0"/>
        <v>42.857142857142854</v>
      </c>
      <c r="X6" s="8">
        <f t="shared" si="0"/>
        <v>42.857142857142854</v>
      </c>
      <c r="Y6" s="8">
        <f t="shared" si="0"/>
        <v>91.428571428571431</v>
      </c>
    </row>
    <row r="7" spans="1:25" ht="20.100000000000001" customHeight="1">
      <c r="A7" s="2" t="s">
        <v>40</v>
      </c>
      <c r="B7" s="5">
        <v>3</v>
      </c>
      <c r="C7" s="6">
        <v>13</v>
      </c>
      <c r="D7" s="6">
        <v>4</v>
      </c>
      <c r="E7" s="6">
        <v>4</v>
      </c>
      <c r="F7" s="6">
        <v>22</v>
      </c>
      <c r="G7" s="6">
        <v>3</v>
      </c>
      <c r="H7" s="6">
        <v>9</v>
      </c>
      <c r="I7" s="6">
        <v>9</v>
      </c>
      <c r="J7" s="6">
        <v>9</v>
      </c>
      <c r="K7" s="6">
        <v>16</v>
      </c>
      <c r="L7" s="6">
        <v>42</v>
      </c>
      <c r="M7" s="6">
        <v>44</v>
      </c>
      <c r="N7" s="6">
        <v>38</v>
      </c>
      <c r="O7" s="6">
        <v>43</v>
      </c>
      <c r="P7" s="6">
        <v>42</v>
      </c>
      <c r="Q7" s="6">
        <v>42</v>
      </c>
      <c r="R7" s="6">
        <v>36</v>
      </c>
      <c r="S7" s="6">
        <v>30</v>
      </c>
      <c r="T7" s="6">
        <v>38</v>
      </c>
      <c r="U7" s="6">
        <v>32</v>
      </c>
      <c r="V7" s="6">
        <v>32</v>
      </c>
      <c r="W7" s="6">
        <v>30</v>
      </c>
      <c r="X7" s="6">
        <v>26</v>
      </c>
      <c r="Y7" s="6">
        <v>38</v>
      </c>
    </row>
    <row r="8" spans="1:25" ht="20.100000000000001" customHeight="1">
      <c r="A8" s="2" t="s">
        <v>41</v>
      </c>
      <c r="B8" s="7">
        <f t="shared" ref="B8:Y8" si="1">(B7/(SUM($G$7:$K$7))*100)</f>
        <v>6.5217391304347823</v>
      </c>
      <c r="C8" s="8">
        <f t="shared" si="1"/>
        <v>28.260869565217391</v>
      </c>
      <c r="D8" s="8">
        <f t="shared" si="1"/>
        <v>8.695652173913043</v>
      </c>
      <c r="E8" s="8">
        <f t="shared" si="1"/>
        <v>8.695652173913043</v>
      </c>
      <c r="F8" s="8">
        <f t="shared" si="1"/>
        <v>47.826086956521742</v>
      </c>
      <c r="G8" s="8">
        <f t="shared" si="1"/>
        <v>6.5217391304347823</v>
      </c>
      <c r="H8" s="8">
        <f t="shared" si="1"/>
        <v>19.565217391304348</v>
      </c>
      <c r="I8" s="8">
        <f t="shared" si="1"/>
        <v>19.565217391304348</v>
      </c>
      <c r="J8" s="8">
        <f t="shared" si="1"/>
        <v>19.565217391304348</v>
      </c>
      <c r="K8" s="8">
        <f t="shared" si="1"/>
        <v>34.782608695652172</v>
      </c>
      <c r="L8" s="8">
        <f t="shared" si="1"/>
        <v>91.304347826086953</v>
      </c>
      <c r="M8" s="8">
        <f t="shared" si="1"/>
        <v>95.652173913043484</v>
      </c>
      <c r="N8" s="8">
        <f t="shared" si="1"/>
        <v>82.608695652173907</v>
      </c>
      <c r="O8" s="8">
        <f t="shared" si="1"/>
        <v>93.478260869565219</v>
      </c>
      <c r="P8" s="8">
        <f t="shared" si="1"/>
        <v>91.304347826086953</v>
      </c>
      <c r="Q8" s="8">
        <f t="shared" si="1"/>
        <v>91.304347826086953</v>
      </c>
      <c r="R8" s="8">
        <f t="shared" si="1"/>
        <v>78.260869565217391</v>
      </c>
      <c r="S8" s="8">
        <f t="shared" si="1"/>
        <v>65.217391304347828</v>
      </c>
      <c r="T8" s="8">
        <f t="shared" si="1"/>
        <v>82.608695652173907</v>
      </c>
      <c r="U8" s="8">
        <f t="shared" si="1"/>
        <v>69.565217391304344</v>
      </c>
      <c r="V8" s="8">
        <f t="shared" si="1"/>
        <v>69.565217391304344</v>
      </c>
      <c r="W8" s="8">
        <f t="shared" si="1"/>
        <v>65.217391304347828</v>
      </c>
      <c r="X8" s="8">
        <f t="shared" si="1"/>
        <v>56.521739130434781</v>
      </c>
      <c r="Y8" s="8">
        <f t="shared" si="1"/>
        <v>82.608695652173907</v>
      </c>
    </row>
    <row r="9" spans="1:25" ht="20.100000000000001" customHeight="1">
      <c r="A9" s="2" t="s">
        <v>42</v>
      </c>
      <c r="B9" s="5">
        <v>12</v>
      </c>
      <c r="C9" s="6">
        <v>16</v>
      </c>
      <c r="D9" s="6">
        <v>13</v>
      </c>
      <c r="E9" s="6">
        <v>8</v>
      </c>
      <c r="F9" s="6">
        <v>47</v>
      </c>
      <c r="G9" s="6">
        <v>5</v>
      </c>
      <c r="H9" s="6">
        <v>26</v>
      </c>
      <c r="I9" s="6">
        <v>20</v>
      </c>
      <c r="J9" s="6">
        <v>15</v>
      </c>
      <c r="K9" s="6">
        <v>30</v>
      </c>
      <c r="L9" s="6">
        <v>79</v>
      </c>
      <c r="M9" s="6">
        <v>82</v>
      </c>
      <c r="N9" s="6">
        <v>83</v>
      </c>
      <c r="O9" s="6">
        <v>86</v>
      </c>
      <c r="P9" s="6">
        <v>79</v>
      </c>
      <c r="Q9" s="6">
        <v>86</v>
      </c>
      <c r="R9" s="6">
        <v>77</v>
      </c>
      <c r="S9" s="6">
        <v>59</v>
      </c>
      <c r="T9" s="6">
        <v>78</v>
      </c>
      <c r="U9" s="6">
        <v>63</v>
      </c>
      <c r="V9" s="6">
        <v>55</v>
      </c>
      <c r="W9" s="6">
        <v>48</v>
      </c>
      <c r="X9" s="6">
        <v>42</v>
      </c>
      <c r="Y9" s="6">
        <v>65</v>
      </c>
    </row>
    <row r="10" spans="1:25" ht="20.100000000000001" customHeight="1">
      <c r="A10" s="2" t="s">
        <v>43</v>
      </c>
      <c r="B10" s="7">
        <f t="shared" ref="B10:Y10" si="2">(B9/(SUM($G$9:$K$9))*100)</f>
        <v>12.5</v>
      </c>
      <c r="C10" s="8">
        <f t="shared" si="2"/>
        <v>16.666666666666664</v>
      </c>
      <c r="D10" s="8">
        <f t="shared" si="2"/>
        <v>13.541666666666666</v>
      </c>
      <c r="E10" s="8">
        <f t="shared" si="2"/>
        <v>8.3333333333333321</v>
      </c>
      <c r="F10" s="8">
        <f t="shared" si="2"/>
        <v>48.958333333333329</v>
      </c>
      <c r="G10" s="8">
        <f t="shared" si="2"/>
        <v>5.2083333333333339</v>
      </c>
      <c r="H10" s="8">
        <f t="shared" si="2"/>
        <v>27.083333333333332</v>
      </c>
      <c r="I10" s="8">
        <f t="shared" si="2"/>
        <v>20.833333333333336</v>
      </c>
      <c r="J10" s="8">
        <f t="shared" si="2"/>
        <v>15.625</v>
      </c>
      <c r="K10" s="8">
        <f t="shared" si="2"/>
        <v>31.25</v>
      </c>
      <c r="L10" s="8">
        <f t="shared" si="2"/>
        <v>82.291666666666657</v>
      </c>
      <c r="M10" s="8">
        <f t="shared" si="2"/>
        <v>85.416666666666657</v>
      </c>
      <c r="N10" s="8">
        <f t="shared" si="2"/>
        <v>86.458333333333343</v>
      </c>
      <c r="O10" s="8">
        <f t="shared" si="2"/>
        <v>89.583333333333343</v>
      </c>
      <c r="P10" s="8">
        <f t="shared" si="2"/>
        <v>82.291666666666657</v>
      </c>
      <c r="Q10" s="8">
        <f t="shared" si="2"/>
        <v>89.583333333333343</v>
      </c>
      <c r="R10" s="8">
        <f t="shared" si="2"/>
        <v>80.208333333333343</v>
      </c>
      <c r="S10" s="8">
        <f t="shared" si="2"/>
        <v>61.458333333333336</v>
      </c>
      <c r="T10" s="8">
        <f t="shared" si="2"/>
        <v>81.25</v>
      </c>
      <c r="U10" s="8">
        <f t="shared" si="2"/>
        <v>65.625</v>
      </c>
      <c r="V10" s="8">
        <f t="shared" si="2"/>
        <v>57.291666666666664</v>
      </c>
      <c r="W10" s="8">
        <f t="shared" si="2"/>
        <v>50</v>
      </c>
      <c r="X10" s="8">
        <f t="shared" si="2"/>
        <v>43.75</v>
      </c>
      <c r="Y10" s="8">
        <f t="shared" si="2"/>
        <v>67.708333333333343</v>
      </c>
    </row>
    <row r="11" spans="1:25" ht="20.100000000000001" customHeight="1">
      <c r="A11" s="13" t="s">
        <v>44</v>
      </c>
      <c r="B11" s="7">
        <f t="shared" ref="B11:Y11" si="3">(SUM(B5,B7,B9)/177)*100</f>
        <v>9.6045197740112993</v>
      </c>
      <c r="C11" s="8">
        <f t="shared" si="3"/>
        <v>18.64406779661017</v>
      </c>
      <c r="D11" s="8">
        <f t="shared" si="3"/>
        <v>11.299435028248588</v>
      </c>
      <c r="E11" s="8">
        <f t="shared" si="3"/>
        <v>11.864406779661017</v>
      </c>
      <c r="F11" s="8">
        <f t="shared" si="3"/>
        <v>48.587570621468927</v>
      </c>
      <c r="G11" s="8">
        <f t="shared" si="3"/>
        <v>4.5197740112994351</v>
      </c>
      <c r="H11" s="8">
        <f t="shared" si="3"/>
        <v>21.468926553672315</v>
      </c>
      <c r="I11" s="8">
        <f t="shared" si="3"/>
        <v>23.163841807909606</v>
      </c>
      <c r="J11" s="8">
        <f t="shared" si="3"/>
        <v>16.38418079096045</v>
      </c>
      <c r="K11" s="8">
        <f t="shared" si="3"/>
        <v>34.463276836158194</v>
      </c>
      <c r="L11" s="8">
        <f t="shared" si="3"/>
        <v>87.570621468926561</v>
      </c>
      <c r="M11" s="8">
        <f t="shared" si="3"/>
        <v>89.265536723163848</v>
      </c>
      <c r="N11" s="8">
        <f t="shared" si="3"/>
        <v>85.310734463276845</v>
      </c>
      <c r="O11" s="8">
        <f t="shared" si="3"/>
        <v>92.090395480225979</v>
      </c>
      <c r="P11" s="8">
        <f t="shared" si="3"/>
        <v>86.440677966101703</v>
      </c>
      <c r="Q11" s="8">
        <f t="shared" si="3"/>
        <v>90.395480225988706</v>
      </c>
      <c r="R11" s="8">
        <f t="shared" si="3"/>
        <v>76.271186440677965</v>
      </c>
      <c r="S11" s="8">
        <f t="shared" si="3"/>
        <v>62.146892655367239</v>
      </c>
      <c r="T11" s="8">
        <f t="shared" si="3"/>
        <v>81.920903954802256</v>
      </c>
      <c r="U11" s="8">
        <f t="shared" si="3"/>
        <v>70.621468926553675</v>
      </c>
      <c r="V11" s="8">
        <f t="shared" si="3"/>
        <v>63.276836158192097</v>
      </c>
      <c r="W11" s="8">
        <f t="shared" si="3"/>
        <v>52.542372881355938</v>
      </c>
      <c r="X11" s="8">
        <f t="shared" si="3"/>
        <v>46.89265536723164</v>
      </c>
      <c r="Y11" s="8">
        <f t="shared" si="3"/>
        <v>76.271186440677965</v>
      </c>
    </row>
    <row r="12" spans="1:25" ht="20.100000000000001" customHeight="1">
      <c r="A12" s="2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0.100000000000001" customHeight="1">
      <c r="A13" s="22" t="s">
        <v>45</v>
      </c>
      <c r="B13" s="5">
        <v>10</v>
      </c>
      <c r="C13" s="6">
        <v>18</v>
      </c>
      <c r="D13" s="6">
        <v>8</v>
      </c>
      <c r="E13" s="6">
        <v>7</v>
      </c>
      <c r="F13" s="6">
        <v>19</v>
      </c>
      <c r="G13" s="6">
        <v>5</v>
      </c>
      <c r="H13" s="6">
        <v>22</v>
      </c>
      <c r="I13" s="6">
        <v>14</v>
      </c>
      <c r="J13" s="6">
        <v>8</v>
      </c>
      <c r="K13" s="6">
        <v>13</v>
      </c>
      <c r="L13" s="6">
        <v>48</v>
      </c>
      <c r="M13" s="6">
        <v>54</v>
      </c>
      <c r="N13" s="6">
        <v>52</v>
      </c>
      <c r="O13" s="6">
        <v>56</v>
      </c>
      <c r="P13" s="6">
        <v>49</v>
      </c>
      <c r="Q13" s="6">
        <v>51</v>
      </c>
      <c r="R13" s="6">
        <v>38</v>
      </c>
      <c r="S13" s="6">
        <v>32</v>
      </c>
      <c r="T13" s="6">
        <v>46</v>
      </c>
      <c r="U13" s="6">
        <v>37</v>
      </c>
      <c r="V13" s="6">
        <v>31</v>
      </c>
      <c r="W13" s="6">
        <v>28</v>
      </c>
      <c r="X13" s="6">
        <v>25</v>
      </c>
      <c r="Y13" s="6">
        <v>44</v>
      </c>
    </row>
    <row r="14" spans="1:25" ht="20.100000000000001" customHeight="1">
      <c r="A14" s="22" t="s">
        <v>46</v>
      </c>
      <c r="B14" s="7">
        <f t="shared" ref="B14:Y14" si="4">(B13/(SUM($G$13:$K$13))*100)</f>
        <v>16.129032258064516</v>
      </c>
      <c r="C14" s="8">
        <f t="shared" si="4"/>
        <v>29.032258064516132</v>
      </c>
      <c r="D14" s="8">
        <f t="shared" si="4"/>
        <v>12.903225806451612</v>
      </c>
      <c r="E14" s="8">
        <f t="shared" si="4"/>
        <v>11.29032258064516</v>
      </c>
      <c r="F14" s="8">
        <f t="shared" si="4"/>
        <v>30.64516129032258</v>
      </c>
      <c r="G14" s="8">
        <f t="shared" si="4"/>
        <v>8.064516129032258</v>
      </c>
      <c r="H14" s="8">
        <f t="shared" si="4"/>
        <v>35.483870967741936</v>
      </c>
      <c r="I14" s="8">
        <f t="shared" si="4"/>
        <v>22.58064516129032</v>
      </c>
      <c r="J14" s="8">
        <f t="shared" si="4"/>
        <v>12.903225806451612</v>
      </c>
      <c r="K14" s="8">
        <f t="shared" si="4"/>
        <v>20.967741935483872</v>
      </c>
      <c r="L14" s="8">
        <f t="shared" si="4"/>
        <v>77.41935483870968</v>
      </c>
      <c r="M14" s="8">
        <f t="shared" si="4"/>
        <v>87.096774193548384</v>
      </c>
      <c r="N14" s="8">
        <f t="shared" si="4"/>
        <v>83.870967741935488</v>
      </c>
      <c r="O14" s="8">
        <f t="shared" si="4"/>
        <v>90.322580645161281</v>
      </c>
      <c r="P14" s="8">
        <f t="shared" si="4"/>
        <v>79.032258064516128</v>
      </c>
      <c r="Q14" s="8">
        <f t="shared" si="4"/>
        <v>82.258064516129039</v>
      </c>
      <c r="R14" s="8">
        <f t="shared" si="4"/>
        <v>61.29032258064516</v>
      </c>
      <c r="S14" s="8">
        <f t="shared" si="4"/>
        <v>51.612903225806448</v>
      </c>
      <c r="T14" s="8">
        <f t="shared" si="4"/>
        <v>74.193548387096769</v>
      </c>
      <c r="U14" s="8">
        <f t="shared" si="4"/>
        <v>59.677419354838712</v>
      </c>
      <c r="V14" s="8">
        <f t="shared" si="4"/>
        <v>50</v>
      </c>
      <c r="W14" s="8">
        <f t="shared" si="4"/>
        <v>45.161290322580641</v>
      </c>
      <c r="X14" s="8">
        <f t="shared" si="4"/>
        <v>40.322580645161288</v>
      </c>
      <c r="Y14" s="8">
        <f t="shared" si="4"/>
        <v>70.967741935483872</v>
      </c>
    </row>
    <row r="15" spans="1:25" ht="20.100000000000001" customHeight="1">
      <c r="A15" s="22" t="s">
        <v>47</v>
      </c>
      <c r="B15" s="5">
        <v>3</v>
      </c>
      <c r="C15" s="6">
        <v>11</v>
      </c>
      <c r="D15" s="6">
        <v>7</v>
      </c>
      <c r="E15" s="6">
        <v>7</v>
      </c>
      <c r="F15" s="6">
        <v>21</v>
      </c>
      <c r="G15" s="6">
        <v>1</v>
      </c>
      <c r="H15" s="6">
        <v>7</v>
      </c>
      <c r="I15" s="6">
        <v>12</v>
      </c>
      <c r="J15" s="6">
        <v>12</v>
      </c>
      <c r="K15" s="6">
        <v>17</v>
      </c>
      <c r="L15" s="6">
        <v>46</v>
      </c>
      <c r="M15" s="6">
        <v>44</v>
      </c>
      <c r="N15" s="6">
        <v>41</v>
      </c>
      <c r="O15" s="6">
        <v>48</v>
      </c>
      <c r="P15" s="6">
        <v>46</v>
      </c>
      <c r="Q15" s="6">
        <v>47</v>
      </c>
      <c r="R15" s="6">
        <v>40</v>
      </c>
      <c r="S15" s="6">
        <v>26</v>
      </c>
      <c r="T15" s="6">
        <v>44</v>
      </c>
      <c r="U15" s="6">
        <v>35</v>
      </c>
      <c r="V15" s="6">
        <v>33</v>
      </c>
      <c r="W15" s="6">
        <v>23</v>
      </c>
      <c r="X15" s="6">
        <v>18</v>
      </c>
      <c r="Y15" s="6">
        <v>39</v>
      </c>
    </row>
    <row r="16" spans="1:25" ht="20.100000000000001" customHeight="1">
      <c r="A16" s="23" t="s">
        <v>48</v>
      </c>
      <c r="B16" s="7">
        <f t="shared" ref="B16:Y16" si="5">(B15/(SUM($G$15:$K$15))*100)</f>
        <v>6.1224489795918364</v>
      </c>
      <c r="C16" s="8">
        <f t="shared" si="5"/>
        <v>22.448979591836736</v>
      </c>
      <c r="D16" s="8">
        <f t="shared" si="5"/>
        <v>14.285714285714285</v>
      </c>
      <c r="E16" s="8">
        <f t="shared" si="5"/>
        <v>14.285714285714285</v>
      </c>
      <c r="F16" s="8">
        <f t="shared" si="5"/>
        <v>42.857142857142854</v>
      </c>
      <c r="G16" s="8">
        <f t="shared" si="5"/>
        <v>2.0408163265306123</v>
      </c>
      <c r="H16" s="8">
        <f t="shared" si="5"/>
        <v>14.285714285714285</v>
      </c>
      <c r="I16" s="8">
        <f t="shared" si="5"/>
        <v>24.489795918367346</v>
      </c>
      <c r="J16" s="8">
        <f t="shared" si="5"/>
        <v>24.489795918367346</v>
      </c>
      <c r="K16" s="8">
        <f t="shared" si="5"/>
        <v>34.693877551020407</v>
      </c>
      <c r="L16" s="8">
        <f t="shared" si="5"/>
        <v>93.877551020408163</v>
      </c>
      <c r="M16" s="8">
        <f t="shared" si="5"/>
        <v>89.795918367346943</v>
      </c>
      <c r="N16" s="8">
        <f t="shared" si="5"/>
        <v>83.673469387755105</v>
      </c>
      <c r="O16" s="8">
        <f t="shared" si="5"/>
        <v>97.959183673469383</v>
      </c>
      <c r="P16" s="8">
        <f t="shared" si="5"/>
        <v>93.877551020408163</v>
      </c>
      <c r="Q16" s="8">
        <f t="shared" si="5"/>
        <v>95.918367346938766</v>
      </c>
      <c r="R16" s="8">
        <f t="shared" si="5"/>
        <v>81.632653061224488</v>
      </c>
      <c r="S16" s="8">
        <f t="shared" si="5"/>
        <v>53.061224489795919</v>
      </c>
      <c r="T16" s="8">
        <f t="shared" si="5"/>
        <v>89.795918367346943</v>
      </c>
      <c r="U16" s="8">
        <f t="shared" si="5"/>
        <v>71.428571428571431</v>
      </c>
      <c r="V16" s="8">
        <f t="shared" si="5"/>
        <v>67.346938775510196</v>
      </c>
      <c r="W16" s="8">
        <f t="shared" si="5"/>
        <v>46.938775510204081</v>
      </c>
      <c r="X16" s="8">
        <f t="shared" si="5"/>
        <v>36.734693877551024</v>
      </c>
      <c r="Y16" s="8">
        <f t="shared" si="5"/>
        <v>79.591836734693871</v>
      </c>
    </row>
    <row r="17" spans="1:25" ht="20.100000000000001" customHeight="1">
      <c r="A17" s="22" t="s">
        <v>49</v>
      </c>
      <c r="B17" s="5">
        <v>3</v>
      </c>
      <c r="C17" s="6">
        <v>4</v>
      </c>
      <c r="D17" s="6">
        <v>4</v>
      </c>
      <c r="E17" s="6">
        <v>7</v>
      </c>
      <c r="F17" s="6">
        <v>43</v>
      </c>
      <c r="G17" s="6">
        <v>1</v>
      </c>
      <c r="H17" s="6">
        <v>7</v>
      </c>
      <c r="I17" s="6">
        <v>14</v>
      </c>
      <c r="J17" s="6">
        <v>9</v>
      </c>
      <c r="K17" s="6">
        <v>30</v>
      </c>
      <c r="L17" s="6">
        <v>59</v>
      </c>
      <c r="M17" s="6">
        <v>57</v>
      </c>
      <c r="N17" s="6">
        <v>56</v>
      </c>
      <c r="O17" s="6">
        <v>58</v>
      </c>
      <c r="P17" s="6">
        <v>56</v>
      </c>
      <c r="Q17" s="6">
        <v>60</v>
      </c>
      <c r="R17" s="6">
        <v>55</v>
      </c>
      <c r="S17" s="6">
        <v>51</v>
      </c>
      <c r="T17" s="6">
        <v>54</v>
      </c>
      <c r="U17" s="6">
        <v>52</v>
      </c>
      <c r="V17" s="6">
        <v>47</v>
      </c>
      <c r="W17" s="6">
        <v>42</v>
      </c>
      <c r="X17" s="6">
        <v>40</v>
      </c>
      <c r="Y17" s="6">
        <v>52</v>
      </c>
    </row>
    <row r="18" spans="1:25" ht="32.1" customHeight="1">
      <c r="A18" s="22" t="s">
        <v>50</v>
      </c>
      <c r="B18" s="7">
        <f t="shared" ref="B18:Y18" si="6">(B17/(SUM($G$17:$K$17))*100)</f>
        <v>4.918032786885246</v>
      </c>
      <c r="C18" s="8">
        <f t="shared" si="6"/>
        <v>6.557377049180328</v>
      </c>
      <c r="D18" s="8">
        <f t="shared" si="6"/>
        <v>6.557377049180328</v>
      </c>
      <c r="E18" s="8">
        <f t="shared" si="6"/>
        <v>11.475409836065573</v>
      </c>
      <c r="F18" s="8">
        <f t="shared" si="6"/>
        <v>70.491803278688522</v>
      </c>
      <c r="G18" s="8">
        <f t="shared" si="6"/>
        <v>1.639344262295082</v>
      </c>
      <c r="H18" s="8">
        <f t="shared" si="6"/>
        <v>11.475409836065573</v>
      </c>
      <c r="I18" s="8">
        <f t="shared" si="6"/>
        <v>22.950819672131146</v>
      </c>
      <c r="J18" s="8">
        <f t="shared" si="6"/>
        <v>14.754098360655737</v>
      </c>
      <c r="K18" s="8">
        <f t="shared" si="6"/>
        <v>49.180327868852459</v>
      </c>
      <c r="L18" s="8">
        <f t="shared" si="6"/>
        <v>96.721311475409834</v>
      </c>
      <c r="M18" s="8">
        <f t="shared" si="6"/>
        <v>93.442622950819683</v>
      </c>
      <c r="N18" s="8">
        <f t="shared" si="6"/>
        <v>91.803278688524586</v>
      </c>
      <c r="O18" s="8">
        <f t="shared" si="6"/>
        <v>95.081967213114751</v>
      </c>
      <c r="P18" s="8">
        <f t="shared" si="6"/>
        <v>91.803278688524586</v>
      </c>
      <c r="Q18" s="8">
        <f t="shared" si="6"/>
        <v>98.360655737704917</v>
      </c>
      <c r="R18" s="8">
        <f t="shared" si="6"/>
        <v>90.163934426229503</v>
      </c>
      <c r="S18" s="8">
        <f t="shared" si="6"/>
        <v>83.606557377049185</v>
      </c>
      <c r="T18" s="8">
        <f t="shared" si="6"/>
        <v>88.52459016393442</v>
      </c>
      <c r="U18" s="8">
        <f t="shared" si="6"/>
        <v>85.245901639344254</v>
      </c>
      <c r="V18" s="8">
        <f t="shared" si="6"/>
        <v>77.049180327868854</v>
      </c>
      <c r="W18" s="8">
        <f t="shared" si="6"/>
        <v>68.852459016393439</v>
      </c>
      <c r="X18" s="8">
        <f t="shared" si="6"/>
        <v>65.573770491803273</v>
      </c>
      <c r="Y18" s="8">
        <f t="shared" si="6"/>
        <v>85.245901639344254</v>
      </c>
    </row>
    <row r="19" spans="1:25" ht="20.100000000000001" customHeight="1">
      <c r="A19" s="21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0.100000000000001" customHeight="1">
      <c r="A20" s="2" t="s">
        <v>6</v>
      </c>
      <c r="B20" s="5">
        <v>5</v>
      </c>
      <c r="C20" s="6">
        <v>8</v>
      </c>
      <c r="D20" s="6">
        <v>4</v>
      </c>
      <c r="E20" s="6">
        <v>2</v>
      </c>
      <c r="F20" s="6">
        <v>18</v>
      </c>
      <c r="G20" s="6">
        <v>2</v>
      </c>
      <c r="H20" s="6">
        <v>8</v>
      </c>
      <c r="I20" s="6">
        <v>11</v>
      </c>
      <c r="J20" s="6">
        <v>6</v>
      </c>
      <c r="K20" s="6">
        <v>10</v>
      </c>
      <c r="L20" s="6">
        <v>29</v>
      </c>
      <c r="M20" s="6">
        <v>30</v>
      </c>
      <c r="N20" s="6">
        <v>26</v>
      </c>
      <c r="O20" s="6">
        <v>34</v>
      </c>
      <c r="P20" s="6">
        <v>28</v>
      </c>
      <c r="Q20" s="6">
        <v>30</v>
      </c>
      <c r="R20" s="6">
        <v>22</v>
      </c>
      <c r="S20" s="6">
        <v>18</v>
      </c>
      <c r="T20" s="6">
        <v>29</v>
      </c>
      <c r="U20" s="6">
        <v>24</v>
      </c>
      <c r="V20" s="6">
        <v>23</v>
      </c>
      <c r="W20" s="6">
        <v>14</v>
      </c>
      <c r="X20" s="6">
        <v>14</v>
      </c>
      <c r="Y20" s="6">
        <v>28</v>
      </c>
    </row>
    <row r="21" spans="1:25" ht="20.100000000000001" customHeight="1">
      <c r="A21" s="2" t="s">
        <v>51</v>
      </c>
      <c r="B21" s="7">
        <f t="shared" ref="B21:Y21" si="7">(B20/(SUM($B$20:$F$20))*100)</f>
        <v>13.513513513513514</v>
      </c>
      <c r="C21" s="8">
        <f t="shared" si="7"/>
        <v>21.621621621621621</v>
      </c>
      <c r="D21" s="8">
        <f t="shared" si="7"/>
        <v>10.810810810810811</v>
      </c>
      <c r="E21" s="8">
        <f t="shared" si="7"/>
        <v>5.4054054054054053</v>
      </c>
      <c r="F21" s="8">
        <f t="shared" si="7"/>
        <v>48.648648648648653</v>
      </c>
      <c r="G21" s="8">
        <f t="shared" si="7"/>
        <v>5.4054054054054053</v>
      </c>
      <c r="H21" s="8">
        <f t="shared" si="7"/>
        <v>21.621621621621621</v>
      </c>
      <c r="I21" s="8">
        <f t="shared" si="7"/>
        <v>29.72972972972973</v>
      </c>
      <c r="J21" s="8">
        <f t="shared" si="7"/>
        <v>16.216216216216218</v>
      </c>
      <c r="K21" s="8">
        <f t="shared" si="7"/>
        <v>27.027027027027028</v>
      </c>
      <c r="L21" s="8">
        <f t="shared" si="7"/>
        <v>78.378378378378372</v>
      </c>
      <c r="M21" s="8">
        <f t="shared" si="7"/>
        <v>81.081081081081081</v>
      </c>
      <c r="N21" s="8">
        <f t="shared" si="7"/>
        <v>70.270270270270274</v>
      </c>
      <c r="O21" s="8">
        <f t="shared" si="7"/>
        <v>91.891891891891902</v>
      </c>
      <c r="P21" s="8">
        <f t="shared" si="7"/>
        <v>75.675675675675677</v>
      </c>
      <c r="Q21" s="8">
        <f t="shared" si="7"/>
        <v>81.081081081081081</v>
      </c>
      <c r="R21" s="8">
        <f t="shared" si="7"/>
        <v>59.45945945945946</v>
      </c>
      <c r="S21" s="8">
        <f t="shared" si="7"/>
        <v>48.648648648648653</v>
      </c>
      <c r="T21" s="8">
        <f t="shared" si="7"/>
        <v>78.378378378378372</v>
      </c>
      <c r="U21" s="8">
        <f t="shared" si="7"/>
        <v>64.86486486486487</v>
      </c>
      <c r="V21" s="8">
        <f t="shared" si="7"/>
        <v>62.162162162162161</v>
      </c>
      <c r="W21" s="8">
        <f t="shared" si="7"/>
        <v>37.837837837837839</v>
      </c>
      <c r="X21" s="8">
        <f t="shared" si="7"/>
        <v>37.837837837837839</v>
      </c>
      <c r="Y21" s="8">
        <f t="shared" si="7"/>
        <v>75.675675675675677</v>
      </c>
    </row>
    <row r="22" spans="1:25" ht="20.100000000000001" customHeight="1">
      <c r="A22" s="2" t="s">
        <v>7</v>
      </c>
      <c r="B22" s="5">
        <v>2</v>
      </c>
      <c r="C22" s="6">
        <v>5</v>
      </c>
      <c r="D22" s="6">
        <v>3</v>
      </c>
      <c r="E22" s="6">
        <v>7</v>
      </c>
      <c r="F22" s="6">
        <v>25</v>
      </c>
      <c r="G22" s="6">
        <v>1</v>
      </c>
      <c r="H22" s="6">
        <v>7</v>
      </c>
      <c r="I22" s="6">
        <v>7</v>
      </c>
      <c r="J22" s="6">
        <v>8</v>
      </c>
      <c r="K22" s="6">
        <v>21</v>
      </c>
      <c r="L22" s="6">
        <v>41</v>
      </c>
      <c r="M22" s="6">
        <v>41</v>
      </c>
      <c r="N22" s="6">
        <v>39</v>
      </c>
      <c r="O22" s="6">
        <v>41</v>
      </c>
      <c r="P22" s="6">
        <v>39</v>
      </c>
      <c r="Q22" s="6">
        <v>42</v>
      </c>
      <c r="R22" s="6">
        <v>37</v>
      </c>
      <c r="S22" s="6">
        <v>29</v>
      </c>
      <c r="T22" s="6">
        <v>38</v>
      </c>
      <c r="U22" s="6">
        <v>32</v>
      </c>
      <c r="V22" s="6">
        <v>30</v>
      </c>
      <c r="W22" s="6">
        <v>24</v>
      </c>
      <c r="X22" s="6">
        <v>23</v>
      </c>
      <c r="Y22" s="6">
        <v>36</v>
      </c>
    </row>
    <row r="23" spans="1:25" ht="20.100000000000001" customHeight="1">
      <c r="A23" s="2" t="s">
        <v>52</v>
      </c>
      <c r="B23" s="7">
        <f t="shared" ref="B23:Y23" si="8">(B22/(SUM($B$22:$F$22))*100)</f>
        <v>4.7619047619047619</v>
      </c>
      <c r="C23" s="8">
        <f t="shared" si="8"/>
        <v>11.904761904761903</v>
      </c>
      <c r="D23" s="8">
        <f t="shared" si="8"/>
        <v>7.1428571428571423</v>
      </c>
      <c r="E23" s="8">
        <f t="shared" si="8"/>
        <v>16.666666666666664</v>
      </c>
      <c r="F23" s="8">
        <f t="shared" si="8"/>
        <v>59.523809523809526</v>
      </c>
      <c r="G23" s="8">
        <f t="shared" si="8"/>
        <v>2.3809523809523809</v>
      </c>
      <c r="H23" s="8">
        <f t="shared" si="8"/>
        <v>16.666666666666664</v>
      </c>
      <c r="I23" s="8">
        <f t="shared" si="8"/>
        <v>16.666666666666664</v>
      </c>
      <c r="J23" s="8">
        <f t="shared" si="8"/>
        <v>19.047619047619047</v>
      </c>
      <c r="K23" s="8">
        <f t="shared" si="8"/>
        <v>50</v>
      </c>
      <c r="L23" s="8">
        <f t="shared" si="8"/>
        <v>97.61904761904762</v>
      </c>
      <c r="M23" s="8">
        <f t="shared" si="8"/>
        <v>97.61904761904762</v>
      </c>
      <c r="N23" s="8">
        <f t="shared" si="8"/>
        <v>92.857142857142861</v>
      </c>
      <c r="O23" s="8">
        <f t="shared" si="8"/>
        <v>97.61904761904762</v>
      </c>
      <c r="P23" s="8">
        <f t="shared" si="8"/>
        <v>92.857142857142861</v>
      </c>
      <c r="Q23" s="8">
        <f t="shared" si="8"/>
        <v>100</v>
      </c>
      <c r="R23" s="8">
        <f t="shared" si="8"/>
        <v>88.095238095238088</v>
      </c>
      <c r="S23" s="8">
        <f t="shared" si="8"/>
        <v>69.047619047619051</v>
      </c>
      <c r="T23" s="8">
        <f t="shared" si="8"/>
        <v>90.476190476190482</v>
      </c>
      <c r="U23" s="8">
        <f t="shared" si="8"/>
        <v>76.19047619047619</v>
      </c>
      <c r="V23" s="8">
        <f t="shared" si="8"/>
        <v>71.428571428571431</v>
      </c>
      <c r="W23" s="8">
        <f t="shared" si="8"/>
        <v>57.142857142857139</v>
      </c>
      <c r="X23" s="8">
        <f t="shared" si="8"/>
        <v>54.761904761904766</v>
      </c>
      <c r="Y23" s="8">
        <f t="shared" si="8"/>
        <v>85.714285714285708</v>
      </c>
    </row>
    <row r="24" spans="1:25" ht="20.100000000000001" customHeight="1">
      <c r="A24" s="2" t="s">
        <v>8</v>
      </c>
      <c r="B24" s="5">
        <v>1</v>
      </c>
      <c r="C24" s="6">
        <v>6</v>
      </c>
      <c r="D24" s="6">
        <v>4</v>
      </c>
      <c r="E24" s="6">
        <v>8</v>
      </c>
      <c r="F24" s="6">
        <v>17</v>
      </c>
      <c r="G24" s="6">
        <v>1</v>
      </c>
      <c r="H24" s="6">
        <v>7</v>
      </c>
      <c r="I24" s="6">
        <v>4</v>
      </c>
      <c r="J24" s="6">
        <v>7</v>
      </c>
      <c r="K24" s="6">
        <v>17</v>
      </c>
      <c r="L24" s="6">
        <v>33</v>
      </c>
      <c r="M24" s="6">
        <v>35</v>
      </c>
      <c r="N24" s="6">
        <v>34</v>
      </c>
      <c r="O24" s="6">
        <v>33</v>
      </c>
      <c r="P24" s="6">
        <v>33</v>
      </c>
      <c r="Q24" s="6">
        <v>34</v>
      </c>
      <c r="R24" s="6">
        <v>31</v>
      </c>
      <c r="S24" s="6">
        <v>28</v>
      </c>
      <c r="T24" s="6">
        <v>30</v>
      </c>
      <c r="U24" s="6">
        <v>30</v>
      </c>
      <c r="V24" s="6">
        <v>24</v>
      </c>
      <c r="W24" s="6">
        <v>23</v>
      </c>
      <c r="X24" s="6">
        <v>19</v>
      </c>
      <c r="Y24" s="6">
        <v>27</v>
      </c>
    </row>
    <row r="25" spans="1:25" ht="20.100000000000001" customHeight="1">
      <c r="A25" s="2" t="s">
        <v>53</v>
      </c>
      <c r="B25" s="7">
        <f t="shared" ref="B25:Y25" si="9">(B24/(SUM($B$24:$F$24))*100)</f>
        <v>2.7777777777777777</v>
      </c>
      <c r="C25" s="8">
        <f t="shared" si="9"/>
        <v>16.666666666666664</v>
      </c>
      <c r="D25" s="8">
        <f t="shared" si="9"/>
        <v>11.111111111111111</v>
      </c>
      <c r="E25" s="8">
        <f t="shared" si="9"/>
        <v>22.222222222222221</v>
      </c>
      <c r="F25" s="8">
        <f t="shared" si="9"/>
        <v>47.222222222222221</v>
      </c>
      <c r="G25" s="8">
        <f t="shared" si="9"/>
        <v>2.7777777777777777</v>
      </c>
      <c r="H25" s="8">
        <f t="shared" si="9"/>
        <v>19.444444444444446</v>
      </c>
      <c r="I25" s="8">
        <f t="shared" si="9"/>
        <v>11.111111111111111</v>
      </c>
      <c r="J25" s="8">
        <f t="shared" si="9"/>
        <v>19.444444444444446</v>
      </c>
      <c r="K25" s="8">
        <f t="shared" si="9"/>
        <v>47.222222222222221</v>
      </c>
      <c r="L25" s="8">
        <f t="shared" si="9"/>
        <v>91.666666666666657</v>
      </c>
      <c r="M25" s="8">
        <f t="shared" si="9"/>
        <v>97.222222222222214</v>
      </c>
      <c r="N25" s="8">
        <f t="shared" si="9"/>
        <v>94.444444444444443</v>
      </c>
      <c r="O25" s="8">
        <f t="shared" si="9"/>
        <v>91.666666666666657</v>
      </c>
      <c r="P25" s="8">
        <f t="shared" si="9"/>
        <v>91.666666666666657</v>
      </c>
      <c r="Q25" s="8">
        <f t="shared" si="9"/>
        <v>94.444444444444443</v>
      </c>
      <c r="R25" s="8">
        <f t="shared" si="9"/>
        <v>86.111111111111114</v>
      </c>
      <c r="S25" s="8">
        <f t="shared" si="9"/>
        <v>77.777777777777786</v>
      </c>
      <c r="T25" s="8">
        <f t="shared" si="9"/>
        <v>83.333333333333343</v>
      </c>
      <c r="U25" s="8">
        <f t="shared" si="9"/>
        <v>83.333333333333343</v>
      </c>
      <c r="V25" s="8">
        <f t="shared" si="9"/>
        <v>66.666666666666657</v>
      </c>
      <c r="W25" s="8">
        <f t="shared" si="9"/>
        <v>63.888888888888886</v>
      </c>
      <c r="X25" s="8">
        <f t="shared" si="9"/>
        <v>52.777777777777779</v>
      </c>
      <c r="Y25" s="8">
        <f t="shared" si="9"/>
        <v>75</v>
      </c>
    </row>
    <row r="26" spans="1:25" ht="20.100000000000001" customHeight="1">
      <c r="A26" s="2" t="s">
        <v>9</v>
      </c>
      <c r="B26" s="5">
        <v>2</v>
      </c>
      <c r="C26" s="6">
        <v>6</v>
      </c>
      <c r="D26" s="6">
        <v>6</v>
      </c>
      <c r="E26" s="6">
        <v>4</v>
      </c>
      <c r="F26" s="6">
        <v>14</v>
      </c>
      <c r="G26" s="6">
        <v>2</v>
      </c>
      <c r="H26" s="6">
        <v>8</v>
      </c>
      <c r="I26" s="6">
        <v>12</v>
      </c>
      <c r="J26" s="6">
        <v>2</v>
      </c>
      <c r="K26" s="6">
        <v>8</v>
      </c>
      <c r="L26" s="6">
        <v>28</v>
      </c>
      <c r="M26" s="6">
        <v>29</v>
      </c>
      <c r="N26" s="6">
        <v>30</v>
      </c>
      <c r="O26" s="6">
        <v>30</v>
      </c>
      <c r="P26" s="6">
        <v>29</v>
      </c>
      <c r="Q26" s="6">
        <v>29</v>
      </c>
      <c r="R26" s="6">
        <v>25</v>
      </c>
      <c r="S26" s="6">
        <v>18</v>
      </c>
      <c r="T26" s="6">
        <v>27</v>
      </c>
      <c r="U26" s="6">
        <v>23</v>
      </c>
      <c r="V26" s="6">
        <v>21</v>
      </c>
      <c r="W26" s="6">
        <v>17</v>
      </c>
      <c r="X26" s="6">
        <v>17</v>
      </c>
      <c r="Y26" s="6">
        <v>25</v>
      </c>
    </row>
    <row r="27" spans="1:25" ht="20.100000000000001" customHeight="1">
      <c r="A27" s="2" t="s">
        <v>54</v>
      </c>
      <c r="B27" s="7">
        <f t="shared" ref="B27:Y27" si="10">(B26/(SUM($B$26:$F$26))*100)</f>
        <v>6.25</v>
      </c>
      <c r="C27" s="8">
        <f t="shared" si="10"/>
        <v>18.75</v>
      </c>
      <c r="D27" s="8">
        <f t="shared" si="10"/>
        <v>18.75</v>
      </c>
      <c r="E27" s="8">
        <f t="shared" si="10"/>
        <v>12.5</v>
      </c>
      <c r="F27" s="8">
        <f t="shared" si="10"/>
        <v>43.75</v>
      </c>
      <c r="G27" s="8">
        <f t="shared" si="10"/>
        <v>6.25</v>
      </c>
      <c r="H27" s="8">
        <f t="shared" si="10"/>
        <v>25</v>
      </c>
      <c r="I27" s="8">
        <f t="shared" si="10"/>
        <v>37.5</v>
      </c>
      <c r="J27" s="8">
        <f t="shared" si="10"/>
        <v>6.25</v>
      </c>
      <c r="K27" s="8">
        <f t="shared" si="10"/>
        <v>25</v>
      </c>
      <c r="L27" s="8">
        <f t="shared" si="10"/>
        <v>87.5</v>
      </c>
      <c r="M27" s="8">
        <f t="shared" si="10"/>
        <v>90.625</v>
      </c>
      <c r="N27" s="8">
        <f t="shared" si="10"/>
        <v>93.75</v>
      </c>
      <c r="O27" s="8">
        <f t="shared" si="10"/>
        <v>93.75</v>
      </c>
      <c r="P27" s="8">
        <f t="shared" si="10"/>
        <v>90.625</v>
      </c>
      <c r="Q27" s="8">
        <f t="shared" si="10"/>
        <v>90.625</v>
      </c>
      <c r="R27" s="8">
        <f t="shared" si="10"/>
        <v>78.125</v>
      </c>
      <c r="S27" s="8">
        <f t="shared" si="10"/>
        <v>56.25</v>
      </c>
      <c r="T27" s="8">
        <f t="shared" si="10"/>
        <v>84.375</v>
      </c>
      <c r="U27" s="8">
        <f t="shared" si="10"/>
        <v>71.875</v>
      </c>
      <c r="V27" s="8">
        <f t="shared" si="10"/>
        <v>65.625</v>
      </c>
      <c r="W27" s="8">
        <f t="shared" si="10"/>
        <v>53.125</v>
      </c>
      <c r="X27" s="8">
        <f t="shared" si="10"/>
        <v>53.125</v>
      </c>
      <c r="Y27" s="8">
        <f t="shared" si="10"/>
        <v>78.125</v>
      </c>
    </row>
    <row r="28" spans="1:25" ht="20.100000000000001" customHeight="1">
      <c r="A28" s="2" t="s">
        <v>10</v>
      </c>
      <c r="B28" s="5">
        <v>5</v>
      </c>
      <c r="C28" s="6">
        <v>8</v>
      </c>
      <c r="D28" s="6">
        <v>3</v>
      </c>
      <c r="E28" s="6">
        <v>0</v>
      </c>
      <c r="F28" s="6">
        <v>10</v>
      </c>
      <c r="G28" s="6">
        <v>2</v>
      </c>
      <c r="H28" s="6">
        <v>7</v>
      </c>
      <c r="I28" s="6">
        <v>7</v>
      </c>
      <c r="J28" s="6">
        <v>6</v>
      </c>
      <c r="K28" s="6">
        <v>4</v>
      </c>
      <c r="L28" s="6">
        <v>24</v>
      </c>
      <c r="M28" s="6">
        <v>23</v>
      </c>
      <c r="N28" s="6">
        <v>22</v>
      </c>
      <c r="O28" s="6">
        <v>25</v>
      </c>
      <c r="P28" s="6">
        <v>24</v>
      </c>
      <c r="Q28" s="6">
        <v>25</v>
      </c>
      <c r="R28" s="6">
        <v>20</v>
      </c>
      <c r="S28" s="6">
        <v>17</v>
      </c>
      <c r="T28" s="6">
        <v>21</v>
      </c>
      <c r="U28" s="6">
        <v>19</v>
      </c>
      <c r="V28" s="6">
        <v>14</v>
      </c>
      <c r="W28" s="6">
        <v>15</v>
      </c>
      <c r="X28" s="6">
        <v>10</v>
      </c>
      <c r="Y28" s="6">
        <v>19</v>
      </c>
    </row>
    <row r="29" spans="1:25" ht="20.100000000000001" customHeight="1">
      <c r="A29" s="2" t="s">
        <v>55</v>
      </c>
      <c r="B29" s="7">
        <f t="shared" ref="B29:Y29" si="11">(B28/(SUM($B$28:$F$28))*100)</f>
        <v>19.230769230769234</v>
      </c>
      <c r="C29" s="8">
        <f t="shared" si="11"/>
        <v>30.76923076923077</v>
      </c>
      <c r="D29" s="8">
        <f t="shared" si="11"/>
        <v>11.538461538461538</v>
      </c>
      <c r="E29" s="8">
        <f t="shared" si="11"/>
        <v>0</v>
      </c>
      <c r="F29" s="8">
        <f t="shared" si="11"/>
        <v>38.461538461538467</v>
      </c>
      <c r="G29" s="8">
        <f t="shared" si="11"/>
        <v>7.6923076923076925</v>
      </c>
      <c r="H29" s="8">
        <f t="shared" si="11"/>
        <v>26.923076923076923</v>
      </c>
      <c r="I29" s="8">
        <f t="shared" si="11"/>
        <v>26.923076923076923</v>
      </c>
      <c r="J29" s="8">
        <f t="shared" si="11"/>
        <v>23.076923076923077</v>
      </c>
      <c r="K29" s="8">
        <f t="shared" si="11"/>
        <v>15.384615384615385</v>
      </c>
      <c r="L29" s="8">
        <f t="shared" si="11"/>
        <v>92.307692307692307</v>
      </c>
      <c r="M29" s="8">
        <f t="shared" si="11"/>
        <v>88.461538461538453</v>
      </c>
      <c r="N29" s="8">
        <f t="shared" si="11"/>
        <v>84.615384615384613</v>
      </c>
      <c r="O29" s="8">
        <f t="shared" si="11"/>
        <v>96.15384615384616</v>
      </c>
      <c r="P29" s="8">
        <f t="shared" si="11"/>
        <v>92.307692307692307</v>
      </c>
      <c r="Q29" s="8">
        <f t="shared" si="11"/>
        <v>96.15384615384616</v>
      </c>
      <c r="R29" s="8">
        <f t="shared" si="11"/>
        <v>76.923076923076934</v>
      </c>
      <c r="S29" s="8">
        <f t="shared" si="11"/>
        <v>65.384615384615387</v>
      </c>
      <c r="T29" s="8">
        <f t="shared" si="11"/>
        <v>80.769230769230774</v>
      </c>
      <c r="U29" s="8">
        <f t="shared" si="11"/>
        <v>73.076923076923066</v>
      </c>
      <c r="V29" s="8">
        <f t="shared" si="11"/>
        <v>53.846153846153847</v>
      </c>
      <c r="W29" s="8">
        <f t="shared" si="11"/>
        <v>57.692307692307686</v>
      </c>
      <c r="X29" s="8">
        <f t="shared" si="11"/>
        <v>38.461538461538467</v>
      </c>
      <c r="Y29" s="8">
        <f t="shared" si="11"/>
        <v>73.076923076923066</v>
      </c>
    </row>
    <row r="30" spans="1:25" ht="20.100000000000001" customHeight="1">
      <c r="A30" s="9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20.100000000000001" customHeight="1">
      <c r="A31" s="2" t="s">
        <v>1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20.100000000000001" customHeight="1">
      <c r="A32" s="2" t="s">
        <v>12</v>
      </c>
      <c r="B32" s="5">
        <v>2</v>
      </c>
      <c r="C32" s="6">
        <v>10</v>
      </c>
      <c r="D32" s="6">
        <v>3</v>
      </c>
      <c r="E32" s="6">
        <v>6</v>
      </c>
      <c r="F32" s="6">
        <v>4</v>
      </c>
      <c r="G32" s="6">
        <v>2</v>
      </c>
      <c r="H32" s="6">
        <v>14</v>
      </c>
      <c r="I32" s="6">
        <v>5</v>
      </c>
      <c r="J32" s="6">
        <v>0</v>
      </c>
      <c r="K32" s="6">
        <v>4</v>
      </c>
      <c r="L32" s="6">
        <v>21</v>
      </c>
      <c r="M32" s="6">
        <v>19</v>
      </c>
      <c r="N32" s="6">
        <v>19</v>
      </c>
      <c r="O32" s="6">
        <v>22</v>
      </c>
      <c r="P32" s="6">
        <v>21</v>
      </c>
      <c r="Q32" s="6">
        <v>22</v>
      </c>
      <c r="R32" s="6">
        <v>17</v>
      </c>
      <c r="S32" s="6">
        <v>12</v>
      </c>
      <c r="T32" s="6">
        <v>19</v>
      </c>
      <c r="U32" s="6">
        <v>15</v>
      </c>
      <c r="V32" s="6">
        <v>14</v>
      </c>
      <c r="W32" s="6">
        <v>11</v>
      </c>
      <c r="X32" s="6">
        <v>9</v>
      </c>
      <c r="Y32" s="6">
        <v>18</v>
      </c>
    </row>
    <row r="33" spans="1:25" ht="20.100000000000001" customHeight="1">
      <c r="A33" s="2" t="s">
        <v>56</v>
      </c>
      <c r="B33" s="7">
        <f t="shared" ref="B33:Y33" si="12">(B32/25)*100</f>
        <v>8</v>
      </c>
      <c r="C33" s="8">
        <f t="shared" si="12"/>
        <v>40</v>
      </c>
      <c r="D33" s="8">
        <f t="shared" si="12"/>
        <v>12</v>
      </c>
      <c r="E33" s="8">
        <f t="shared" si="12"/>
        <v>24</v>
      </c>
      <c r="F33" s="8">
        <f t="shared" si="12"/>
        <v>16</v>
      </c>
      <c r="G33" s="8">
        <f t="shared" si="12"/>
        <v>8</v>
      </c>
      <c r="H33" s="8">
        <f t="shared" si="12"/>
        <v>56.000000000000007</v>
      </c>
      <c r="I33" s="8">
        <f t="shared" si="12"/>
        <v>20</v>
      </c>
      <c r="J33" s="8">
        <f t="shared" si="12"/>
        <v>0</v>
      </c>
      <c r="K33" s="8">
        <f t="shared" si="12"/>
        <v>16</v>
      </c>
      <c r="L33" s="8">
        <f t="shared" si="12"/>
        <v>84</v>
      </c>
      <c r="M33" s="8">
        <f t="shared" si="12"/>
        <v>76</v>
      </c>
      <c r="N33" s="8">
        <f t="shared" si="12"/>
        <v>76</v>
      </c>
      <c r="O33" s="8">
        <f t="shared" si="12"/>
        <v>88</v>
      </c>
      <c r="P33" s="8">
        <f t="shared" si="12"/>
        <v>84</v>
      </c>
      <c r="Q33" s="8">
        <f t="shared" si="12"/>
        <v>88</v>
      </c>
      <c r="R33" s="8">
        <f t="shared" si="12"/>
        <v>68</v>
      </c>
      <c r="S33" s="8">
        <f t="shared" si="12"/>
        <v>48</v>
      </c>
      <c r="T33" s="8">
        <f t="shared" si="12"/>
        <v>76</v>
      </c>
      <c r="U33" s="8">
        <f t="shared" si="12"/>
        <v>60</v>
      </c>
      <c r="V33" s="8">
        <f t="shared" si="12"/>
        <v>56.000000000000007</v>
      </c>
      <c r="W33" s="8">
        <f t="shared" si="12"/>
        <v>44</v>
      </c>
      <c r="X33" s="8">
        <f t="shared" si="12"/>
        <v>36</v>
      </c>
      <c r="Y33" s="8">
        <f t="shared" si="12"/>
        <v>72</v>
      </c>
    </row>
    <row r="34" spans="1:25" ht="20.100000000000001" customHeight="1">
      <c r="A34" s="2" t="s">
        <v>13</v>
      </c>
      <c r="B34" s="5">
        <v>2</v>
      </c>
      <c r="C34" s="6">
        <v>3</v>
      </c>
      <c r="D34" s="6">
        <v>2</v>
      </c>
      <c r="E34" s="6">
        <v>3</v>
      </c>
      <c r="F34" s="6">
        <v>5</v>
      </c>
      <c r="G34" s="6">
        <v>3</v>
      </c>
      <c r="H34" s="6">
        <v>5</v>
      </c>
      <c r="I34" s="6">
        <v>2</v>
      </c>
      <c r="J34" s="6">
        <v>1</v>
      </c>
      <c r="K34" s="6">
        <v>4</v>
      </c>
      <c r="L34" s="6">
        <v>12</v>
      </c>
      <c r="M34" s="6">
        <v>14</v>
      </c>
      <c r="N34" s="6">
        <v>15</v>
      </c>
      <c r="O34" s="6">
        <v>14</v>
      </c>
      <c r="P34" s="6">
        <v>14</v>
      </c>
      <c r="Q34" s="6">
        <v>14</v>
      </c>
      <c r="R34" s="6">
        <v>10</v>
      </c>
      <c r="S34" s="6">
        <v>10</v>
      </c>
      <c r="T34" s="6">
        <v>14</v>
      </c>
      <c r="U34" s="6">
        <v>12</v>
      </c>
      <c r="V34" s="6">
        <v>9</v>
      </c>
      <c r="W34" s="6">
        <v>7</v>
      </c>
      <c r="X34" s="6">
        <v>4</v>
      </c>
      <c r="Y34" s="6">
        <v>12</v>
      </c>
    </row>
    <row r="35" spans="1:25" ht="20.100000000000001" customHeight="1">
      <c r="A35" s="2" t="s">
        <v>56</v>
      </c>
      <c r="B35" s="7">
        <f t="shared" ref="B35:Y35" si="13">(B34/15)*100</f>
        <v>13.333333333333334</v>
      </c>
      <c r="C35" s="8">
        <f t="shared" si="13"/>
        <v>20</v>
      </c>
      <c r="D35" s="8">
        <f t="shared" si="13"/>
        <v>13.333333333333334</v>
      </c>
      <c r="E35" s="8">
        <f t="shared" si="13"/>
        <v>20</v>
      </c>
      <c r="F35" s="8">
        <f t="shared" si="13"/>
        <v>33.333333333333329</v>
      </c>
      <c r="G35" s="8">
        <f t="shared" si="13"/>
        <v>20</v>
      </c>
      <c r="H35" s="8">
        <f t="shared" si="13"/>
        <v>33.333333333333329</v>
      </c>
      <c r="I35" s="8">
        <f t="shared" si="13"/>
        <v>13.333333333333334</v>
      </c>
      <c r="J35" s="8">
        <f t="shared" si="13"/>
        <v>6.666666666666667</v>
      </c>
      <c r="K35" s="8">
        <f t="shared" si="13"/>
        <v>26.666666666666668</v>
      </c>
      <c r="L35" s="8">
        <f t="shared" si="13"/>
        <v>80</v>
      </c>
      <c r="M35" s="8">
        <f t="shared" si="13"/>
        <v>93.333333333333329</v>
      </c>
      <c r="N35" s="8">
        <f t="shared" si="13"/>
        <v>100</v>
      </c>
      <c r="O35" s="8">
        <f t="shared" si="13"/>
        <v>93.333333333333329</v>
      </c>
      <c r="P35" s="8">
        <f t="shared" si="13"/>
        <v>93.333333333333329</v>
      </c>
      <c r="Q35" s="8">
        <f t="shared" si="13"/>
        <v>93.333333333333329</v>
      </c>
      <c r="R35" s="8">
        <f t="shared" si="13"/>
        <v>66.666666666666657</v>
      </c>
      <c r="S35" s="8">
        <f t="shared" si="13"/>
        <v>66.666666666666657</v>
      </c>
      <c r="T35" s="8">
        <f t="shared" si="13"/>
        <v>93.333333333333329</v>
      </c>
      <c r="U35" s="8">
        <f t="shared" si="13"/>
        <v>80</v>
      </c>
      <c r="V35" s="8">
        <f t="shared" si="13"/>
        <v>60</v>
      </c>
      <c r="W35" s="8">
        <f t="shared" si="13"/>
        <v>46.666666666666664</v>
      </c>
      <c r="X35" s="8">
        <f t="shared" si="13"/>
        <v>26.666666666666668</v>
      </c>
      <c r="Y35" s="8">
        <f t="shared" si="13"/>
        <v>80</v>
      </c>
    </row>
    <row r="36" spans="1:25" ht="20.100000000000001" customHeight="1">
      <c r="A36" s="2" t="s">
        <v>5</v>
      </c>
      <c r="B36" s="5">
        <v>1</v>
      </c>
      <c r="C36" s="6">
        <v>1</v>
      </c>
      <c r="D36" s="6">
        <v>0</v>
      </c>
      <c r="E36" s="6">
        <v>0</v>
      </c>
      <c r="F36" s="6">
        <v>2</v>
      </c>
      <c r="G36" s="6">
        <v>0</v>
      </c>
      <c r="H36" s="6">
        <v>1</v>
      </c>
      <c r="I36" s="6">
        <v>3</v>
      </c>
      <c r="J36" s="6">
        <v>0</v>
      </c>
      <c r="K36" s="6">
        <v>0</v>
      </c>
      <c r="L36" s="6">
        <v>1</v>
      </c>
      <c r="M36" s="6">
        <v>3</v>
      </c>
      <c r="N36" s="6">
        <v>1</v>
      </c>
      <c r="O36" s="6">
        <v>2</v>
      </c>
      <c r="P36" s="6">
        <v>1</v>
      </c>
      <c r="Q36" s="6">
        <v>2</v>
      </c>
      <c r="R36" s="6">
        <v>2</v>
      </c>
      <c r="S36" s="6">
        <v>2</v>
      </c>
      <c r="T36" s="6">
        <v>3</v>
      </c>
      <c r="U36" s="6">
        <v>3</v>
      </c>
      <c r="V36" s="6">
        <v>2</v>
      </c>
      <c r="W36" s="6">
        <v>1</v>
      </c>
      <c r="X36" s="6">
        <v>1</v>
      </c>
      <c r="Y36" s="6">
        <v>2</v>
      </c>
    </row>
    <row r="37" spans="1:25" ht="20.100000000000001" customHeight="1">
      <c r="A37" s="2" t="s">
        <v>56</v>
      </c>
      <c r="B37" s="7">
        <f t="shared" ref="B37:Y37" si="14">(B36/4)*100</f>
        <v>25</v>
      </c>
      <c r="C37" s="8">
        <f t="shared" si="14"/>
        <v>25</v>
      </c>
      <c r="D37" s="8">
        <f t="shared" si="14"/>
        <v>0</v>
      </c>
      <c r="E37" s="8">
        <f t="shared" si="14"/>
        <v>0</v>
      </c>
      <c r="F37" s="8">
        <f t="shared" si="14"/>
        <v>50</v>
      </c>
      <c r="G37" s="8">
        <f t="shared" si="14"/>
        <v>0</v>
      </c>
      <c r="H37" s="8">
        <f t="shared" si="14"/>
        <v>25</v>
      </c>
      <c r="I37" s="8">
        <f t="shared" si="14"/>
        <v>75</v>
      </c>
      <c r="J37" s="8">
        <f t="shared" si="14"/>
        <v>0</v>
      </c>
      <c r="K37" s="8">
        <f t="shared" si="14"/>
        <v>0</v>
      </c>
      <c r="L37" s="8">
        <f t="shared" si="14"/>
        <v>25</v>
      </c>
      <c r="M37" s="8">
        <f t="shared" si="14"/>
        <v>75</v>
      </c>
      <c r="N37" s="8">
        <f t="shared" si="14"/>
        <v>25</v>
      </c>
      <c r="O37" s="8">
        <f t="shared" si="14"/>
        <v>50</v>
      </c>
      <c r="P37" s="8">
        <f t="shared" si="14"/>
        <v>25</v>
      </c>
      <c r="Q37" s="8">
        <f t="shared" si="14"/>
        <v>50</v>
      </c>
      <c r="R37" s="8">
        <f t="shared" si="14"/>
        <v>50</v>
      </c>
      <c r="S37" s="8">
        <f t="shared" si="14"/>
        <v>50</v>
      </c>
      <c r="T37" s="8">
        <f t="shared" si="14"/>
        <v>75</v>
      </c>
      <c r="U37" s="8">
        <f t="shared" si="14"/>
        <v>75</v>
      </c>
      <c r="V37" s="8">
        <f t="shared" si="14"/>
        <v>50</v>
      </c>
      <c r="W37" s="8">
        <f t="shared" si="14"/>
        <v>25</v>
      </c>
      <c r="X37" s="8">
        <f t="shared" si="14"/>
        <v>25</v>
      </c>
      <c r="Y37" s="8">
        <f t="shared" si="14"/>
        <v>50</v>
      </c>
    </row>
    <row r="38" spans="1:25" ht="20.100000000000001" customHeight="1">
      <c r="A38" s="2" t="s">
        <v>44</v>
      </c>
      <c r="B38" s="7">
        <f t="shared" ref="B38:Y38" si="15">(SUM(B32,B34,B36)/44)*100</f>
        <v>11.363636363636363</v>
      </c>
      <c r="C38" s="8">
        <f t="shared" si="15"/>
        <v>31.818181818181817</v>
      </c>
      <c r="D38" s="8">
        <f t="shared" si="15"/>
        <v>11.363636363636363</v>
      </c>
      <c r="E38" s="8">
        <f t="shared" si="15"/>
        <v>20.454545454545457</v>
      </c>
      <c r="F38" s="8">
        <f t="shared" si="15"/>
        <v>25</v>
      </c>
      <c r="G38" s="8">
        <f t="shared" si="15"/>
        <v>11.363636363636363</v>
      </c>
      <c r="H38" s="8">
        <f t="shared" si="15"/>
        <v>45.454545454545453</v>
      </c>
      <c r="I38" s="8">
        <f t="shared" si="15"/>
        <v>22.727272727272727</v>
      </c>
      <c r="J38" s="8">
        <f t="shared" si="15"/>
        <v>2.2727272727272729</v>
      </c>
      <c r="K38" s="8">
        <f t="shared" si="15"/>
        <v>18.181818181818183</v>
      </c>
      <c r="L38" s="8">
        <f t="shared" si="15"/>
        <v>77.272727272727266</v>
      </c>
      <c r="M38" s="8">
        <f t="shared" si="15"/>
        <v>81.818181818181827</v>
      </c>
      <c r="N38" s="8">
        <f t="shared" si="15"/>
        <v>79.545454545454547</v>
      </c>
      <c r="O38" s="8">
        <f t="shared" si="15"/>
        <v>86.36363636363636</v>
      </c>
      <c r="P38" s="8">
        <f t="shared" si="15"/>
        <v>81.818181818181827</v>
      </c>
      <c r="Q38" s="8">
        <f t="shared" si="15"/>
        <v>86.36363636363636</v>
      </c>
      <c r="R38" s="8">
        <f t="shared" si="15"/>
        <v>65.909090909090907</v>
      </c>
      <c r="S38" s="8">
        <f t="shared" si="15"/>
        <v>54.54545454545454</v>
      </c>
      <c r="T38" s="8">
        <f t="shared" si="15"/>
        <v>81.818181818181827</v>
      </c>
      <c r="U38" s="8">
        <f t="shared" si="15"/>
        <v>68.181818181818173</v>
      </c>
      <c r="V38" s="8">
        <f t="shared" si="15"/>
        <v>56.81818181818182</v>
      </c>
      <c r="W38" s="8">
        <f t="shared" si="15"/>
        <v>43.18181818181818</v>
      </c>
      <c r="X38" s="8">
        <f t="shared" si="15"/>
        <v>31.818181818181817</v>
      </c>
      <c r="Y38" s="8">
        <f t="shared" si="15"/>
        <v>72.727272727272734</v>
      </c>
    </row>
    <row r="39" spans="1:25" ht="20.100000000000001" customHeight="1">
      <c r="A39" s="9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0.100000000000001" customHeight="1">
      <c r="A40" s="2" t="s">
        <v>3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0.100000000000001" customHeight="1">
      <c r="A41" s="2" t="s">
        <v>4</v>
      </c>
      <c r="B41" s="5">
        <v>6</v>
      </c>
      <c r="C41" s="6">
        <v>1</v>
      </c>
      <c r="D41" s="6">
        <v>2</v>
      </c>
      <c r="E41" s="6">
        <v>2</v>
      </c>
      <c r="F41" s="6">
        <v>2</v>
      </c>
      <c r="G41" s="6">
        <v>4</v>
      </c>
      <c r="H41" s="6">
        <v>8</v>
      </c>
      <c r="I41" s="6">
        <v>1</v>
      </c>
      <c r="J41" s="6">
        <v>0</v>
      </c>
      <c r="K41" s="6">
        <v>0</v>
      </c>
      <c r="L41" s="6">
        <v>6</v>
      </c>
      <c r="M41" s="6">
        <v>10</v>
      </c>
      <c r="N41" s="6">
        <v>5</v>
      </c>
      <c r="O41" s="6">
        <v>10</v>
      </c>
      <c r="P41" s="6">
        <v>8</v>
      </c>
      <c r="Q41" s="6">
        <v>7</v>
      </c>
      <c r="R41" s="6">
        <v>5</v>
      </c>
      <c r="S41" s="6">
        <v>2</v>
      </c>
      <c r="T41" s="6">
        <v>9</v>
      </c>
      <c r="U41" s="6">
        <v>4</v>
      </c>
      <c r="V41" s="6">
        <v>6</v>
      </c>
      <c r="W41" s="6">
        <v>4</v>
      </c>
      <c r="X41" s="6">
        <v>5</v>
      </c>
      <c r="Y41" s="6">
        <v>9</v>
      </c>
    </row>
    <row r="42" spans="1:25" ht="20.100000000000001" customHeight="1">
      <c r="A42" s="2" t="s">
        <v>56</v>
      </c>
      <c r="B42" s="7">
        <f t="shared" ref="B42:Y42" si="16">(B41/13)*100</f>
        <v>46.153846153846153</v>
      </c>
      <c r="C42" s="8">
        <f t="shared" si="16"/>
        <v>7.6923076923076925</v>
      </c>
      <c r="D42" s="8">
        <f t="shared" si="16"/>
        <v>15.384615384615385</v>
      </c>
      <c r="E42" s="8">
        <f t="shared" si="16"/>
        <v>15.384615384615385</v>
      </c>
      <c r="F42" s="8">
        <f t="shared" si="16"/>
        <v>15.384615384615385</v>
      </c>
      <c r="G42" s="8">
        <f t="shared" si="16"/>
        <v>30.76923076923077</v>
      </c>
      <c r="H42" s="8">
        <f t="shared" si="16"/>
        <v>61.53846153846154</v>
      </c>
      <c r="I42" s="8">
        <f t="shared" si="16"/>
        <v>7.6923076923076925</v>
      </c>
      <c r="J42" s="8">
        <f t="shared" si="16"/>
        <v>0</v>
      </c>
      <c r="K42" s="8">
        <f t="shared" si="16"/>
        <v>0</v>
      </c>
      <c r="L42" s="8">
        <f t="shared" si="16"/>
        <v>46.153846153846153</v>
      </c>
      <c r="M42" s="8">
        <f t="shared" si="16"/>
        <v>76.923076923076934</v>
      </c>
      <c r="N42" s="8">
        <f t="shared" si="16"/>
        <v>38.461538461538467</v>
      </c>
      <c r="O42" s="8">
        <f t="shared" si="16"/>
        <v>76.923076923076934</v>
      </c>
      <c r="P42" s="8">
        <f t="shared" si="16"/>
        <v>61.53846153846154</v>
      </c>
      <c r="Q42" s="8">
        <f t="shared" si="16"/>
        <v>53.846153846153847</v>
      </c>
      <c r="R42" s="8">
        <f t="shared" si="16"/>
        <v>38.461538461538467</v>
      </c>
      <c r="S42" s="8">
        <f t="shared" si="16"/>
        <v>15.384615384615385</v>
      </c>
      <c r="T42" s="8">
        <f t="shared" si="16"/>
        <v>69.230769230769226</v>
      </c>
      <c r="U42" s="8">
        <f t="shared" si="16"/>
        <v>30.76923076923077</v>
      </c>
      <c r="V42" s="8">
        <f t="shared" si="16"/>
        <v>46.153846153846153</v>
      </c>
      <c r="W42" s="8">
        <f t="shared" si="16"/>
        <v>30.76923076923077</v>
      </c>
      <c r="X42" s="8">
        <f t="shared" si="16"/>
        <v>38.461538461538467</v>
      </c>
      <c r="Y42" s="8">
        <f t="shared" si="16"/>
        <v>69.230769230769226</v>
      </c>
    </row>
    <row r="43" spans="1:25" ht="20.100000000000001" customHeight="1">
      <c r="A43" s="2" t="s">
        <v>11</v>
      </c>
      <c r="B43" s="5">
        <v>8</v>
      </c>
      <c r="C43" s="6">
        <v>8</v>
      </c>
      <c r="D43" s="6">
        <v>5</v>
      </c>
      <c r="E43" s="6">
        <v>3</v>
      </c>
      <c r="F43" s="6">
        <v>13</v>
      </c>
      <c r="G43" s="6">
        <v>8</v>
      </c>
      <c r="H43" s="6">
        <v>15</v>
      </c>
      <c r="I43" s="6">
        <v>7</v>
      </c>
      <c r="J43" s="6">
        <v>1</v>
      </c>
      <c r="K43" s="6">
        <v>6</v>
      </c>
      <c r="L43" s="6">
        <v>24</v>
      </c>
      <c r="M43" s="6">
        <v>26</v>
      </c>
      <c r="N43" s="6">
        <v>22</v>
      </c>
      <c r="O43" s="6">
        <v>32</v>
      </c>
      <c r="P43" s="6">
        <v>26</v>
      </c>
      <c r="Q43" s="6">
        <v>29</v>
      </c>
      <c r="R43" s="6">
        <v>17</v>
      </c>
      <c r="S43" s="6">
        <v>9</v>
      </c>
      <c r="T43" s="6">
        <v>29</v>
      </c>
      <c r="U43" s="6">
        <v>17</v>
      </c>
      <c r="V43" s="6">
        <v>20</v>
      </c>
      <c r="W43" s="6">
        <v>16</v>
      </c>
      <c r="X43" s="6">
        <v>13</v>
      </c>
      <c r="Y43" s="6">
        <v>27</v>
      </c>
    </row>
    <row r="44" spans="1:25" ht="20.100000000000001" customHeight="1">
      <c r="A44" s="2" t="s">
        <v>56</v>
      </c>
      <c r="B44" s="7">
        <f t="shared" ref="B44:Y44" si="17">(B43/37)*100</f>
        <v>21.621621621621621</v>
      </c>
      <c r="C44" s="8">
        <f t="shared" si="17"/>
        <v>21.621621621621621</v>
      </c>
      <c r="D44" s="8">
        <f t="shared" si="17"/>
        <v>13.513513513513514</v>
      </c>
      <c r="E44" s="8">
        <f t="shared" si="17"/>
        <v>8.1081081081081088</v>
      </c>
      <c r="F44" s="8">
        <f t="shared" si="17"/>
        <v>35.135135135135137</v>
      </c>
      <c r="G44" s="8">
        <f t="shared" si="17"/>
        <v>21.621621621621621</v>
      </c>
      <c r="H44" s="8">
        <f t="shared" si="17"/>
        <v>40.54054054054054</v>
      </c>
      <c r="I44" s="8">
        <f t="shared" si="17"/>
        <v>18.918918918918919</v>
      </c>
      <c r="J44" s="8">
        <f t="shared" si="17"/>
        <v>2.7027027027027026</v>
      </c>
      <c r="K44" s="8">
        <f t="shared" si="17"/>
        <v>16.216216216216218</v>
      </c>
      <c r="L44" s="8">
        <f t="shared" si="17"/>
        <v>64.86486486486487</v>
      </c>
      <c r="M44" s="8">
        <f t="shared" si="17"/>
        <v>70.270270270270274</v>
      </c>
      <c r="N44" s="8">
        <f t="shared" si="17"/>
        <v>59.45945945945946</v>
      </c>
      <c r="O44" s="8">
        <f t="shared" si="17"/>
        <v>86.486486486486484</v>
      </c>
      <c r="P44" s="8">
        <f t="shared" si="17"/>
        <v>70.270270270270274</v>
      </c>
      <c r="Q44" s="8">
        <f t="shared" si="17"/>
        <v>78.378378378378372</v>
      </c>
      <c r="R44" s="8">
        <f t="shared" si="17"/>
        <v>45.945945945945951</v>
      </c>
      <c r="S44" s="8">
        <f t="shared" si="17"/>
        <v>24.324324324324326</v>
      </c>
      <c r="T44" s="8">
        <f t="shared" si="17"/>
        <v>78.378378378378372</v>
      </c>
      <c r="U44" s="8">
        <f t="shared" si="17"/>
        <v>45.945945945945951</v>
      </c>
      <c r="V44" s="8">
        <f t="shared" si="17"/>
        <v>54.054054054054056</v>
      </c>
      <c r="W44" s="8">
        <f t="shared" si="17"/>
        <v>43.243243243243242</v>
      </c>
      <c r="X44" s="8">
        <f t="shared" si="17"/>
        <v>35.135135135135137</v>
      </c>
      <c r="Y44" s="8">
        <f t="shared" si="17"/>
        <v>72.972972972972968</v>
      </c>
    </row>
    <row r="45" spans="1:25" ht="20.100000000000001" customHeight="1">
      <c r="A45" s="2" t="s">
        <v>2</v>
      </c>
      <c r="B45" s="5">
        <v>1</v>
      </c>
      <c r="C45" s="6">
        <v>1</v>
      </c>
      <c r="D45" s="6">
        <v>0</v>
      </c>
      <c r="E45" s="6">
        <v>0</v>
      </c>
      <c r="F45" s="6">
        <v>1</v>
      </c>
      <c r="G45" s="6">
        <v>0</v>
      </c>
      <c r="H45" s="6">
        <v>3</v>
      </c>
      <c r="I45" s="6">
        <v>0</v>
      </c>
      <c r="J45" s="6">
        <v>0</v>
      </c>
      <c r="K45" s="6">
        <v>0</v>
      </c>
      <c r="L45" s="6">
        <v>4</v>
      </c>
      <c r="M45" s="6">
        <v>4</v>
      </c>
      <c r="N45" s="6">
        <v>1</v>
      </c>
      <c r="O45" s="6">
        <v>3</v>
      </c>
      <c r="P45" s="6">
        <v>3</v>
      </c>
      <c r="Q45" s="6">
        <v>3</v>
      </c>
      <c r="R45" s="6">
        <v>2</v>
      </c>
      <c r="S45" s="6">
        <v>1</v>
      </c>
      <c r="T45" s="6">
        <v>3</v>
      </c>
      <c r="U45" s="6">
        <v>1</v>
      </c>
      <c r="V45" s="6">
        <v>1</v>
      </c>
      <c r="W45" s="6">
        <v>3</v>
      </c>
      <c r="X45" s="6">
        <v>2</v>
      </c>
      <c r="Y45" s="6">
        <v>1</v>
      </c>
    </row>
    <row r="46" spans="1:25" ht="20.100000000000001" customHeight="1">
      <c r="A46" s="2" t="s">
        <v>56</v>
      </c>
      <c r="B46" s="7">
        <f t="shared" ref="B46:Y46" si="18">(B45/3)*100</f>
        <v>33.333333333333329</v>
      </c>
      <c r="C46" s="8">
        <f t="shared" si="18"/>
        <v>33.333333333333329</v>
      </c>
      <c r="D46" s="8">
        <f t="shared" si="18"/>
        <v>0</v>
      </c>
      <c r="E46" s="8">
        <f t="shared" si="18"/>
        <v>0</v>
      </c>
      <c r="F46" s="8">
        <f t="shared" si="18"/>
        <v>33.333333333333329</v>
      </c>
      <c r="G46" s="8">
        <f t="shared" si="18"/>
        <v>0</v>
      </c>
      <c r="H46" s="8">
        <f t="shared" si="18"/>
        <v>100</v>
      </c>
      <c r="I46" s="8">
        <f t="shared" si="18"/>
        <v>0</v>
      </c>
      <c r="J46" s="8">
        <f t="shared" si="18"/>
        <v>0</v>
      </c>
      <c r="K46" s="8">
        <f t="shared" si="18"/>
        <v>0</v>
      </c>
      <c r="L46" s="8">
        <f t="shared" si="18"/>
        <v>133.33333333333331</v>
      </c>
      <c r="M46" s="8">
        <f t="shared" si="18"/>
        <v>133.33333333333331</v>
      </c>
      <c r="N46" s="8">
        <f t="shared" si="18"/>
        <v>33.333333333333329</v>
      </c>
      <c r="O46" s="8">
        <f t="shared" si="18"/>
        <v>100</v>
      </c>
      <c r="P46" s="8">
        <f t="shared" si="18"/>
        <v>100</v>
      </c>
      <c r="Q46" s="8">
        <f t="shared" si="18"/>
        <v>100</v>
      </c>
      <c r="R46" s="8">
        <f t="shared" si="18"/>
        <v>66.666666666666657</v>
      </c>
      <c r="S46" s="8">
        <f t="shared" si="18"/>
        <v>33.333333333333329</v>
      </c>
      <c r="T46" s="8">
        <f t="shared" si="18"/>
        <v>100</v>
      </c>
      <c r="U46" s="8">
        <f t="shared" si="18"/>
        <v>33.333333333333329</v>
      </c>
      <c r="V46" s="8">
        <f t="shared" si="18"/>
        <v>33.333333333333329</v>
      </c>
      <c r="W46" s="8">
        <f t="shared" si="18"/>
        <v>100</v>
      </c>
      <c r="X46" s="8">
        <f t="shared" si="18"/>
        <v>66.666666666666657</v>
      </c>
      <c r="Y46" s="8">
        <f t="shared" si="18"/>
        <v>33.333333333333329</v>
      </c>
    </row>
    <row r="47" spans="1:25" ht="20.100000000000001" customHeight="1">
      <c r="A47" s="2" t="s">
        <v>57</v>
      </c>
      <c r="B47" s="7">
        <f t="shared" ref="B47:Y47" si="19">(SUM(B41,B43,B45)/53)*100</f>
        <v>28.30188679245283</v>
      </c>
      <c r="C47" s="8">
        <f t="shared" si="19"/>
        <v>18.867924528301888</v>
      </c>
      <c r="D47" s="8">
        <f t="shared" si="19"/>
        <v>13.20754716981132</v>
      </c>
      <c r="E47" s="8">
        <f t="shared" si="19"/>
        <v>9.433962264150944</v>
      </c>
      <c r="F47" s="8">
        <f t="shared" si="19"/>
        <v>30.188679245283019</v>
      </c>
      <c r="G47" s="8">
        <f t="shared" si="19"/>
        <v>22.641509433962266</v>
      </c>
      <c r="H47" s="8">
        <f t="shared" si="19"/>
        <v>49.056603773584904</v>
      </c>
      <c r="I47" s="8">
        <f t="shared" si="19"/>
        <v>15.09433962264151</v>
      </c>
      <c r="J47" s="8">
        <f t="shared" si="19"/>
        <v>1.8867924528301887</v>
      </c>
      <c r="K47" s="8">
        <f t="shared" si="19"/>
        <v>11.320754716981133</v>
      </c>
      <c r="L47" s="8">
        <f t="shared" si="19"/>
        <v>64.15094339622641</v>
      </c>
      <c r="M47" s="8">
        <f t="shared" si="19"/>
        <v>75.471698113207552</v>
      </c>
      <c r="N47" s="8">
        <f t="shared" si="19"/>
        <v>52.830188679245282</v>
      </c>
      <c r="O47" s="8">
        <f t="shared" si="19"/>
        <v>84.905660377358487</v>
      </c>
      <c r="P47" s="8">
        <f t="shared" si="19"/>
        <v>69.811320754716974</v>
      </c>
      <c r="Q47" s="8">
        <f t="shared" si="19"/>
        <v>73.584905660377359</v>
      </c>
      <c r="R47" s="8">
        <f t="shared" si="19"/>
        <v>45.283018867924532</v>
      </c>
      <c r="S47" s="8">
        <f t="shared" si="19"/>
        <v>22.641509433962266</v>
      </c>
      <c r="T47" s="8">
        <f t="shared" si="19"/>
        <v>77.358490566037744</v>
      </c>
      <c r="U47" s="8">
        <f t="shared" si="19"/>
        <v>41.509433962264154</v>
      </c>
      <c r="V47" s="8">
        <f t="shared" si="19"/>
        <v>50.943396226415096</v>
      </c>
      <c r="W47" s="8">
        <f t="shared" si="19"/>
        <v>43.39622641509434</v>
      </c>
      <c r="X47" s="8">
        <f t="shared" si="19"/>
        <v>37.735849056603776</v>
      </c>
      <c r="Y47" s="8">
        <f t="shared" si="19"/>
        <v>69.811320754716974</v>
      </c>
    </row>
    <row r="48" spans="1:25" ht="20.100000000000001" customHeight="1">
      <c r="A48" s="9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20.100000000000001" customHeight="1">
      <c r="A49" s="9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6">
        <f t="shared" ref="M49:Y49" si="20">SUM(M45,M43,M41,M36,M34,M32,M9,M7,M5)/274</f>
        <v>0.85401459854014594</v>
      </c>
      <c r="N49" s="6">
        <f t="shared" si="20"/>
        <v>0.78102189781021902</v>
      </c>
      <c r="O49" s="6">
        <f t="shared" si="20"/>
        <v>0.8978102189781022</v>
      </c>
      <c r="P49" s="6">
        <f t="shared" si="20"/>
        <v>0.82481751824817517</v>
      </c>
      <c r="Q49" s="6">
        <f t="shared" si="20"/>
        <v>0.86496350364963503</v>
      </c>
      <c r="R49" s="6">
        <f t="shared" si="20"/>
        <v>0.68613138686131392</v>
      </c>
      <c r="S49" s="6">
        <f t="shared" si="20"/>
        <v>0.53284671532846717</v>
      </c>
      <c r="T49" s="6">
        <f t="shared" si="20"/>
        <v>0.81021897810218979</v>
      </c>
      <c r="U49" s="6">
        <f t="shared" si="20"/>
        <v>0.64598540145985406</v>
      </c>
      <c r="V49" s="6">
        <f t="shared" si="20"/>
        <v>0.59854014598540151</v>
      </c>
      <c r="W49" s="6">
        <f t="shared" si="20"/>
        <v>0.49270072992700731</v>
      </c>
      <c r="X49" s="6">
        <f t="shared" si="20"/>
        <v>0.42700729927007297</v>
      </c>
      <c r="Y49" s="6">
        <f t="shared" si="20"/>
        <v>0.74452554744525545</v>
      </c>
    </row>
    <row r="50" spans="1:25" ht="20.100000000000001" customHeight="1">
      <c r="A50" s="9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</sheetData>
  <mergeCells count="2">
    <mergeCell ref="A1:Y1"/>
    <mergeCell ref="G2:K2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S6 - Trial burden and inv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B171015</cp:lastModifiedBy>
  <dcterms:modified xsi:type="dcterms:W3CDTF">2021-05-12T15:07:17Z</dcterms:modified>
</cp:coreProperties>
</file>