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i Wang\Desktop\Data calculation spreadsheet_Abby_manuscript 2\"/>
    </mc:Choice>
  </mc:AlternateContent>
  <xr:revisionPtr revIDLastSave="0" documentId="13_ncr:1_{2ED6E945-E17B-4F13-A6BA-242AAB5E6035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Accumulated NPP" sheetId="11" r:id="rId1"/>
    <sheet name="LAI" sheetId="13" r:id="rId2"/>
    <sheet name="Canopy conductance" sheetId="12" r:id="rId3"/>
    <sheet name="Growing season WUE and WUEi" sheetId="15" r:id="rId4"/>
    <sheet name="responses to microclimte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3" l="1"/>
  <c r="N3" i="13"/>
  <c r="N5" i="13"/>
  <c r="N6" i="13"/>
  <c r="N7" i="13"/>
  <c r="N8" i="13"/>
  <c r="N9" i="13"/>
  <c r="N10" i="13"/>
  <c r="N2" i="13"/>
  <c r="L4" i="15" l="1"/>
  <c r="L5" i="15"/>
  <c r="L6" i="15"/>
  <c r="L7" i="15"/>
  <c r="L8" i="15"/>
  <c r="L9" i="15"/>
  <c r="L10" i="15"/>
  <c r="L11" i="15"/>
  <c r="L3" i="15"/>
  <c r="I4" i="15"/>
  <c r="I5" i="15"/>
  <c r="I6" i="15"/>
  <c r="I7" i="15"/>
  <c r="I8" i="15"/>
  <c r="I9" i="15"/>
  <c r="I10" i="15"/>
  <c r="I11" i="15"/>
  <c r="I3" i="15"/>
  <c r="F133" i="12" l="1"/>
  <c r="F128" i="12"/>
  <c r="D126" i="12"/>
  <c r="F126" i="12"/>
  <c r="F123" i="12"/>
  <c r="F122" i="12"/>
  <c r="F118" i="12"/>
  <c r="F113" i="12"/>
  <c r="D111" i="12"/>
  <c r="F111" i="12"/>
  <c r="F108" i="12"/>
  <c r="F107" i="12"/>
  <c r="F103" i="12"/>
  <c r="F98" i="12"/>
  <c r="D96" i="12"/>
  <c r="F96" i="12"/>
  <c r="F93" i="12"/>
  <c r="F92" i="12"/>
  <c r="F88" i="12"/>
  <c r="F83" i="12"/>
  <c r="F81" i="12"/>
  <c r="F77" i="12"/>
  <c r="F78" i="12" s="1"/>
  <c r="F68" i="12"/>
  <c r="F53" i="12"/>
  <c r="F58" i="12" s="1"/>
  <c r="F51" i="12"/>
  <c r="F48" i="12"/>
  <c r="F47" i="12"/>
  <c r="F38" i="12"/>
  <c r="F43" i="12" s="1"/>
  <c r="F36" i="12"/>
  <c r="F32" i="12"/>
  <c r="F33" i="12" s="1"/>
  <c r="F28" i="12"/>
  <c r="F23" i="12"/>
  <c r="F21" i="12"/>
  <c r="F18" i="12"/>
  <c r="F17" i="12"/>
  <c r="F7" i="12"/>
  <c r="F9" i="12" l="1"/>
  <c r="F14" i="12" s="1"/>
  <c r="F4" i="12"/>
  <c r="F3" i="12"/>
  <c r="F62" i="13"/>
  <c r="F61" i="13"/>
  <c r="F60" i="13"/>
  <c r="F59" i="13"/>
  <c r="F55" i="13"/>
  <c r="F54" i="13"/>
  <c r="F53" i="13"/>
  <c r="F52" i="13"/>
  <c r="F48" i="13"/>
  <c r="F47" i="13"/>
  <c r="F46" i="13"/>
  <c r="F45" i="13"/>
  <c r="F41" i="13"/>
  <c r="F40" i="13"/>
  <c r="F39" i="13"/>
  <c r="F38" i="13"/>
  <c r="F34" i="13"/>
  <c r="F33" i="13"/>
  <c r="F32" i="13"/>
  <c r="F31" i="13"/>
  <c r="F27" i="13"/>
  <c r="F26" i="13"/>
  <c r="F25" i="13"/>
  <c r="F24" i="13"/>
  <c r="F20" i="13"/>
  <c r="F19" i="13"/>
  <c r="F18" i="13"/>
  <c r="F17" i="13"/>
  <c r="F13" i="13"/>
  <c r="F12" i="13"/>
  <c r="F11" i="13"/>
  <c r="F10" i="13"/>
  <c r="F6" i="13"/>
  <c r="F5" i="13"/>
  <c r="F4" i="13"/>
  <c r="F3" i="13"/>
  <c r="J61" i="13"/>
  <c r="J62" i="13" s="1"/>
  <c r="E61" i="13"/>
  <c r="E62" i="13" s="1"/>
  <c r="K60" i="13"/>
  <c r="K61" i="13" s="1"/>
  <c r="K62" i="13" s="1"/>
  <c r="J60" i="13"/>
  <c r="I60" i="13"/>
  <c r="I61" i="13" s="1"/>
  <c r="I62" i="13" s="1"/>
  <c r="H60" i="13"/>
  <c r="H61" i="13" s="1"/>
  <c r="H62" i="13" s="1"/>
  <c r="G60" i="13"/>
  <c r="G61" i="13" s="1"/>
  <c r="G62" i="13" s="1"/>
  <c r="O10" i="13" s="1"/>
  <c r="E60" i="13"/>
  <c r="D60" i="13"/>
  <c r="D61" i="13" s="1"/>
  <c r="D62" i="13" s="1"/>
  <c r="C60" i="13"/>
  <c r="C61" i="13" s="1"/>
  <c r="C62" i="13" s="1"/>
  <c r="B60" i="13"/>
  <c r="B61" i="13" s="1"/>
  <c r="B62" i="13" s="1"/>
  <c r="I54" i="13"/>
  <c r="I55" i="13" s="1"/>
  <c r="D54" i="13"/>
  <c r="D55" i="13" s="1"/>
  <c r="K53" i="13"/>
  <c r="K54" i="13" s="1"/>
  <c r="K55" i="13" s="1"/>
  <c r="J53" i="13"/>
  <c r="J54" i="13" s="1"/>
  <c r="J55" i="13" s="1"/>
  <c r="I53" i="13"/>
  <c r="H53" i="13"/>
  <c r="H54" i="13" s="1"/>
  <c r="H55" i="13" s="1"/>
  <c r="G53" i="13"/>
  <c r="G54" i="13" s="1"/>
  <c r="G55" i="13" s="1"/>
  <c r="E53" i="13"/>
  <c r="E54" i="13" s="1"/>
  <c r="E55" i="13" s="1"/>
  <c r="D53" i="13"/>
  <c r="C53" i="13"/>
  <c r="C54" i="13" s="1"/>
  <c r="C55" i="13" s="1"/>
  <c r="B53" i="13"/>
  <c r="B54" i="13" s="1"/>
  <c r="B55" i="13" s="1"/>
  <c r="H47" i="13"/>
  <c r="H48" i="13" s="1"/>
  <c r="C47" i="13"/>
  <c r="C48" i="13" s="1"/>
  <c r="K46" i="13"/>
  <c r="K47" i="13" s="1"/>
  <c r="K48" i="13" s="1"/>
  <c r="J46" i="13"/>
  <c r="J47" i="13" s="1"/>
  <c r="J48" i="13" s="1"/>
  <c r="I46" i="13"/>
  <c r="I47" i="13" s="1"/>
  <c r="I48" i="13" s="1"/>
  <c r="H46" i="13"/>
  <c r="G46" i="13"/>
  <c r="G47" i="13" s="1"/>
  <c r="G48" i="13" s="1"/>
  <c r="E46" i="13"/>
  <c r="E47" i="13" s="1"/>
  <c r="E48" i="13" s="1"/>
  <c r="D46" i="13"/>
  <c r="D47" i="13" s="1"/>
  <c r="D48" i="13" s="1"/>
  <c r="C46" i="13"/>
  <c r="B46" i="13"/>
  <c r="B47" i="13" s="1"/>
  <c r="B48" i="13" s="1"/>
  <c r="K40" i="13"/>
  <c r="K41" i="13" s="1"/>
  <c r="G40" i="13"/>
  <c r="G41" i="13" s="1"/>
  <c r="B40" i="13"/>
  <c r="B41" i="13" s="1"/>
  <c r="K39" i="13"/>
  <c r="J39" i="13"/>
  <c r="J40" i="13" s="1"/>
  <c r="J41" i="13" s="1"/>
  <c r="I39" i="13"/>
  <c r="I40" i="13" s="1"/>
  <c r="I41" i="13" s="1"/>
  <c r="H39" i="13"/>
  <c r="H40" i="13" s="1"/>
  <c r="H41" i="13" s="1"/>
  <c r="G39" i="13"/>
  <c r="E39" i="13"/>
  <c r="E40" i="13" s="1"/>
  <c r="E41" i="13" s="1"/>
  <c r="D39" i="13"/>
  <c r="D40" i="13" s="1"/>
  <c r="D41" i="13" s="1"/>
  <c r="C39" i="13"/>
  <c r="C40" i="13" s="1"/>
  <c r="C41" i="13" s="1"/>
  <c r="B39" i="13"/>
  <c r="J33" i="13"/>
  <c r="J34" i="13" s="1"/>
  <c r="E33" i="13"/>
  <c r="E34" i="13" s="1"/>
  <c r="K32" i="13"/>
  <c r="K33" i="13" s="1"/>
  <c r="K34" i="13" s="1"/>
  <c r="J32" i="13"/>
  <c r="I32" i="13"/>
  <c r="I33" i="13" s="1"/>
  <c r="I34" i="13" s="1"/>
  <c r="H32" i="13"/>
  <c r="H33" i="13" s="1"/>
  <c r="H34" i="13" s="1"/>
  <c r="G32" i="13"/>
  <c r="G33" i="13" s="1"/>
  <c r="G34" i="13" s="1"/>
  <c r="E32" i="13"/>
  <c r="D32" i="13"/>
  <c r="D33" i="13" s="1"/>
  <c r="D34" i="13" s="1"/>
  <c r="C32" i="13"/>
  <c r="C33" i="13" s="1"/>
  <c r="C34" i="13" s="1"/>
  <c r="B32" i="13"/>
  <c r="B33" i="13" s="1"/>
  <c r="B34" i="13" s="1"/>
  <c r="I26" i="13"/>
  <c r="I27" i="13" s="1"/>
  <c r="D26" i="13"/>
  <c r="D27" i="13" s="1"/>
  <c r="K25" i="13"/>
  <c r="K26" i="13" s="1"/>
  <c r="K27" i="13" s="1"/>
  <c r="J25" i="13"/>
  <c r="J26" i="13" s="1"/>
  <c r="J27" i="13" s="1"/>
  <c r="I25" i="13"/>
  <c r="H25" i="13"/>
  <c r="H26" i="13" s="1"/>
  <c r="H27" i="13" s="1"/>
  <c r="G25" i="13"/>
  <c r="G26" i="13" s="1"/>
  <c r="G27" i="13" s="1"/>
  <c r="O5" i="13" s="1"/>
  <c r="E25" i="13"/>
  <c r="E26" i="13" s="1"/>
  <c r="E27" i="13" s="1"/>
  <c r="D25" i="13"/>
  <c r="C25" i="13"/>
  <c r="C26" i="13" s="1"/>
  <c r="C27" i="13" s="1"/>
  <c r="B25" i="13"/>
  <c r="B26" i="13" s="1"/>
  <c r="B27" i="13" s="1"/>
  <c r="H19" i="13"/>
  <c r="H20" i="13" s="1"/>
  <c r="C19" i="13"/>
  <c r="C20" i="13" s="1"/>
  <c r="K18" i="13"/>
  <c r="K19" i="13" s="1"/>
  <c r="K20" i="13" s="1"/>
  <c r="J18" i="13"/>
  <c r="J19" i="13" s="1"/>
  <c r="J20" i="13" s="1"/>
  <c r="I18" i="13"/>
  <c r="I19" i="13" s="1"/>
  <c r="I20" i="13" s="1"/>
  <c r="H18" i="13"/>
  <c r="G18" i="13"/>
  <c r="G19" i="13" s="1"/>
  <c r="G20" i="13" s="1"/>
  <c r="E18" i="13"/>
  <c r="E19" i="13" s="1"/>
  <c r="E20" i="13" s="1"/>
  <c r="D18" i="13"/>
  <c r="D19" i="13" s="1"/>
  <c r="D20" i="13" s="1"/>
  <c r="C18" i="13"/>
  <c r="B18" i="13"/>
  <c r="B19" i="13" s="1"/>
  <c r="B20" i="13" s="1"/>
  <c r="K12" i="13"/>
  <c r="K13" i="13" s="1"/>
  <c r="G12" i="13"/>
  <c r="G13" i="13" s="1"/>
  <c r="B12" i="13"/>
  <c r="B13" i="13" s="1"/>
  <c r="K11" i="13"/>
  <c r="J11" i="13"/>
  <c r="J12" i="13" s="1"/>
  <c r="J13" i="13" s="1"/>
  <c r="I11" i="13"/>
  <c r="I12" i="13" s="1"/>
  <c r="I13" i="13" s="1"/>
  <c r="H11" i="13"/>
  <c r="H12" i="13" s="1"/>
  <c r="H13" i="13" s="1"/>
  <c r="G11" i="13"/>
  <c r="E11" i="13"/>
  <c r="E12" i="13" s="1"/>
  <c r="E13" i="13" s="1"/>
  <c r="D11" i="13"/>
  <c r="D12" i="13" s="1"/>
  <c r="D13" i="13" s="1"/>
  <c r="C11" i="13"/>
  <c r="C12" i="13" s="1"/>
  <c r="C13" i="13" s="1"/>
  <c r="B11" i="13"/>
  <c r="K6" i="13"/>
  <c r="G6" i="13"/>
  <c r="B6" i="13"/>
  <c r="K5" i="13"/>
  <c r="J5" i="13"/>
  <c r="J6" i="13" s="1"/>
  <c r="G5" i="13"/>
  <c r="E5" i="13"/>
  <c r="E6" i="13" s="1"/>
  <c r="B5" i="13"/>
  <c r="K4" i="13"/>
  <c r="J4" i="13"/>
  <c r="I4" i="13"/>
  <c r="I5" i="13" s="1"/>
  <c r="I6" i="13" s="1"/>
  <c r="H4" i="13"/>
  <c r="H5" i="13" s="1"/>
  <c r="H6" i="13" s="1"/>
  <c r="G4" i="13"/>
  <c r="E4" i="13"/>
  <c r="D4" i="13"/>
  <c r="D5" i="13" s="1"/>
  <c r="D6" i="13" s="1"/>
  <c r="C4" i="13"/>
  <c r="C5" i="13" s="1"/>
  <c r="C6" i="13" s="1"/>
  <c r="B4" i="13"/>
  <c r="K128" i="12"/>
  <c r="J128" i="12"/>
  <c r="I128" i="12"/>
  <c r="H128" i="12"/>
  <c r="L127" i="12" s="1"/>
  <c r="L128" i="12" s="1"/>
  <c r="G128" i="12"/>
  <c r="E128" i="12"/>
  <c r="D128" i="12"/>
  <c r="C128" i="12"/>
  <c r="H124" i="12"/>
  <c r="H125" i="12" s="1"/>
  <c r="K123" i="12"/>
  <c r="K124" i="12" s="1"/>
  <c r="K125" i="12" s="1"/>
  <c r="J123" i="12"/>
  <c r="J124" i="12" s="1"/>
  <c r="J125" i="12" s="1"/>
  <c r="I123" i="12"/>
  <c r="I124" i="12" s="1"/>
  <c r="I125" i="12" s="1"/>
  <c r="H123" i="12"/>
  <c r="G123" i="12"/>
  <c r="G124" i="12" s="1"/>
  <c r="G125" i="12" s="1"/>
  <c r="E123" i="12"/>
  <c r="E124" i="12" s="1"/>
  <c r="D123" i="12"/>
  <c r="D124" i="12" s="1"/>
  <c r="C123" i="12"/>
  <c r="C124" i="12" s="1"/>
  <c r="B123" i="12"/>
  <c r="B124" i="12" s="1"/>
  <c r="B125" i="12" s="1"/>
  <c r="L122" i="12"/>
  <c r="L123" i="12" s="1"/>
  <c r="L124" i="12" s="1"/>
  <c r="K113" i="12"/>
  <c r="J113" i="12"/>
  <c r="I113" i="12"/>
  <c r="H113" i="12"/>
  <c r="G113" i="12"/>
  <c r="E113" i="12"/>
  <c r="D113" i="12"/>
  <c r="C113" i="12"/>
  <c r="L112" i="12"/>
  <c r="L113" i="12" s="1"/>
  <c r="J109" i="12"/>
  <c r="J110" i="12" s="1"/>
  <c r="J118" i="12" s="1"/>
  <c r="B109" i="12"/>
  <c r="B110" i="12" s="1"/>
  <c r="L108" i="12"/>
  <c r="L109" i="12" s="1"/>
  <c r="L111" i="12" s="1"/>
  <c r="K108" i="12"/>
  <c r="K109" i="12" s="1"/>
  <c r="K110" i="12" s="1"/>
  <c r="J108" i="12"/>
  <c r="I108" i="12"/>
  <c r="I109" i="12" s="1"/>
  <c r="I110" i="12" s="1"/>
  <c r="I118" i="12" s="1"/>
  <c r="H108" i="12"/>
  <c r="H109" i="12" s="1"/>
  <c r="H110" i="12" s="1"/>
  <c r="H118" i="12" s="1"/>
  <c r="G108" i="12"/>
  <c r="G109" i="12" s="1"/>
  <c r="G110" i="12" s="1"/>
  <c r="E108" i="12"/>
  <c r="E109" i="12" s="1"/>
  <c r="D108" i="12"/>
  <c r="D109" i="12" s="1"/>
  <c r="C108" i="12"/>
  <c r="C109" i="12" s="1"/>
  <c r="C110" i="12" s="1"/>
  <c r="B108" i="12"/>
  <c r="L107" i="12"/>
  <c r="K98" i="12"/>
  <c r="J98" i="12"/>
  <c r="I98" i="12"/>
  <c r="H98" i="12"/>
  <c r="G98" i="12"/>
  <c r="G103" i="12" s="1"/>
  <c r="E98" i="12"/>
  <c r="D98" i="12"/>
  <c r="C98" i="12"/>
  <c r="L97" i="12"/>
  <c r="L98" i="12" s="1"/>
  <c r="K94" i="12"/>
  <c r="K95" i="12" s="1"/>
  <c r="K93" i="12"/>
  <c r="J93" i="12"/>
  <c r="J94" i="12" s="1"/>
  <c r="J95" i="12" s="1"/>
  <c r="J103" i="12" s="1"/>
  <c r="I93" i="12"/>
  <c r="I94" i="12" s="1"/>
  <c r="I95" i="12" s="1"/>
  <c r="H93" i="12"/>
  <c r="H94" i="12" s="1"/>
  <c r="H95" i="12" s="1"/>
  <c r="G93" i="12"/>
  <c r="G94" i="12" s="1"/>
  <c r="G95" i="12" s="1"/>
  <c r="E93" i="12"/>
  <c r="E94" i="12" s="1"/>
  <c r="E95" i="12" s="1"/>
  <c r="D93" i="12"/>
  <c r="D94" i="12" s="1"/>
  <c r="C93" i="12"/>
  <c r="C94" i="12" s="1"/>
  <c r="C95" i="12" s="1"/>
  <c r="B93" i="12"/>
  <c r="B94" i="12" s="1"/>
  <c r="B95" i="12" s="1"/>
  <c r="L92" i="12"/>
  <c r="L93" i="12" s="1"/>
  <c r="L94" i="12" s="1"/>
  <c r="K83" i="12"/>
  <c r="J83" i="12"/>
  <c r="I83" i="12"/>
  <c r="H83" i="12"/>
  <c r="G83" i="12"/>
  <c r="E83" i="12"/>
  <c r="D83" i="12"/>
  <c r="C83" i="12"/>
  <c r="L82" i="12"/>
  <c r="L83" i="12" s="1"/>
  <c r="K78" i="12"/>
  <c r="K79" i="12" s="1"/>
  <c r="K80" i="12" s="1"/>
  <c r="J78" i="12"/>
  <c r="J79" i="12" s="1"/>
  <c r="J80" i="12" s="1"/>
  <c r="I78" i="12"/>
  <c r="I79" i="12" s="1"/>
  <c r="I80" i="12" s="1"/>
  <c r="I88" i="12" s="1"/>
  <c r="H78" i="12"/>
  <c r="H79" i="12" s="1"/>
  <c r="H80" i="12" s="1"/>
  <c r="G78" i="12"/>
  <c r="G79" i="12" s="1"/>
  <c r="G80" i="12" s="1"/>
  <c r="E78" i="12"/>
  <c r="E79" i="12" s="1"/>
  <c r="E80" i="12" s="1"/>
  <c r="D78" i="12"/>
  <c r="D79" i="12" s="1"/>
  <c r="D81" i="12" s="1"/>
  <c r="C78" i="12"/>
  <c r="C79" i="12" s="1"/>
  <c r="C81" i="12" s="1"/>
  <c r="B78" i="12"/>
  <c r="B79" i="12" s="1"/>
  <c r="B80" i="12" s="1"/>
  <c r="L77" i="12"/>
  <c r="L78" i="12" s="1"/>
  <c r="L79" i="12" s="1"/>
  <c r="L68" i="12"/>
  <c r="K68" i="12"/>
  <c r="J68" i="12"/>
  <c r="I68" i="12"/>
  <c r="H68" i="12"/>
  <c r="H73" i="12" s="1"/>
  <c r="G68" i="12"/>
  <c r="E68" i="12"/>
  <c r="D68" i="12"/>
  <c r="C68" i="12"/>
  <c r="L67" i="12"/>
  <c r="H65" i="12"/>
  <c r="D65" i="12"/>
  <c r="I64" i="12"/>
  <c r="I65" i="12" s="1"/>
  <c r="E64" i="12"/>
  <c r="E65" i="12" s="1"/>
  <c r="L63" i="12"/>
  <c r="L64" i="12" s="1"/>
  <c r="L66" i="12" s="1"/>
  <c r="K63" i="12"/>
  <c r="K64" i="12" s="1"/>
  <c r="K65" i="12" s="1"/>
  <c r="K73" i="12" s="1"/>
  <c r="J63" i="12"/>
  <c r="J64" i="12" s="1"/>
  <c r="J65" i="12" s="1"/>
  <c r="J73" i="12" s="1"/>
  <c r="I63" i="12"/>
  <c r="H63" i="12"/>
  <c r="H64" i="12" s="1"/>
  <c r="G63" i="12"/>
  <c r="G64" i="12" s="1"/>
  <c r="G65" i="12" s="1"/>
  <c r="F63" i="12"/>
  <c r="E63" i="12"/>
  <c r="D63" i="12"/>
  <c r="D64" i="12" s="1"/>
  <c r="D66" i="12" s="1"/>
  <c r="C63" i="12"/>
  <c r="C64" i="12" s="1"/>
  <c r="C66" i="12" s="1"/>
  <c r="B63" i="12"/>
  <c r="B64" i="12" s="1"/>
  <c r="B65" i="12" s="1"/>
  <c r="L62" i="12"/>
  <c r="F62" i="12"/>
  <c r="K53" i="12"/>
  <c r="J53" i="12"/>
  <c r="I53" i="12"/>
  <c r="H53" i="12"/>
  <c r="G53" i="12"/>
  <c r="E53" i="12"/>
  <c r="D53" i="12"/>
  <c r="C53" i="12"/>
  <c r="L52" i="12"/>
  <c r="L53" i="12" s="1"/>
  <c r="H49" i="12"/>
  <c r="H50" i="12" s="1"/>
  <c r="G49" i="12"/>
  <c r="G50" i="12" s="1"/>
  <c r="K48" i="12"/>
  <c r="K49" i="12" s="1"/>
  <c r="K50" i="12" s="1"/>
  <c r="J48" i="12"/>
  <c r="J49" i="12" s="1"/>
  <c r="J50" i="12" s="1"/>
  <c r="J58" i="12" s="1"/>
  <c r="I48" i="12"/>
  <c r="I49" i="12" s="1"/>
  <c r="I50" i="12" s="1"/>
  <c r="H48" i="12"/>
  <c r="G48" i="12"/>
  <c r="E48" i="12"/>
  <c r="E49" i="12" s="1"/>
  <c r="D48" i="12"/>
  <c r="D49" i="12" s="1"/>
  <c r="D50" i="12" s="1"/>
  <c r="C48" i="12"/>
  <c r="C49" i="12" s="1"/>
  <c r="B48" i="12"/>
  <c r="B49" i="12" s="1"/>
  <c r="B50" i="12" s="1"/>
  <c r="L47" i="12"/>
  <c r="L48" i="12" s="1"/>
  <c r="L49" i="12" s="1"/>
  <c r="K38" i="12"/>
  <c r="J38" i="12"/>
  <c r="I38" i="12"/>
  <c r="H38" i="12"/>
  <c r="L37" i="12" s="1"/>
  <c r="L38" i="12" s="1"/>
  <c r="G38" i="12"/>
  <c r="E38" i="12"/>
  <c r="D38" i="12"/>
  <c r="C38" i="12"/>
  <c r="D34" i="12"/>
  <c r="K33" i="12"/>
  <c r="K34" i="12" s="1"/>
  <c r="K35" i="12" s="1"/>
  <c r="K43" i="12" s="1"/>
  <c r="J33" i="12"/>
  <c r="J34" i="12" s="1"/>
  <c r="J35" i="12" s="1"/>
  <c r="I33" i="12"/>
  <c r="I34" i="12" s="1"/>
  <c r="I35" i="12" s="1"/>
  <c r="H33" i="12"/>
  <c r="H34" i="12" s="1"/>
  <c r="H35" i="12" s="1"/>
  <c r="G33" i="12"/>
  <c r="G34" i="12" s="1"/>
  <c r="G35" i="12" s="1"/>
  <c r="G43" i="12" s="1"/>
  <c r="E33" i="12"/>
  <c r="E34" i="12" s="1"/>
  <c r="D33" i="12"/>
  <c r="C33" i="12"/>
  <c r="C34" i="12" s="1"/>
  <c r="B33" i="12"/>
  <c r="B34" i="12" s="1"/>
  <c r="B35" i="12" s="1"/>
  <c r="L32" i="12"/>
  <c r="L33" i="12" s="1"/>
  <c r="L34" i="12" s="1"/>
  <c r="K23" i="12"/>
  <c r="J23" i="12"/>
  <c r="I23" i="12"/>
  <c r="H23" i="12"/>
  <c r="G23" i="12"/>
  <c r="E23" i="12"/>
  <c r="D23" i="12"/>
  <c r="C23" i="12"/>
  <c r="L22" i="12"/>
  <c r="L23" i="12" s="1"/>
  <c r="L18" i="12"/>
  <c r="L19" i="12" s="1"/>
  <c r="K18" i="12"/>
  <c r="K19" i="12" s="1"/>
  <c r="K20" i="12" s="1"/>
  <c r="J18" i="12"/>
  <c r="J19" i="12" s="1"/>
  <c r="J20" i="12" s="1"/>
  <c r="I18" i="12"/>
  <c r="I19" i="12" s="1"/>
  <c r="I20" i="12" s="1"/>
  <c r="H18" i="12"/>
  <c r="H19" i="12" s="1"/>
  <c r="H20" i="12" s="1"/>
  <c r="G18" i="12"/>
  <c r="G19" i="12" s="1"/>
  <c r="G20" i="12" s="1"/>
  <c r="E18" i="12"/>
  <c r="E19" i="12" s="1"/>
  <c r="D18" i="12"/>
  <c r="D19" i="12" s="1"/>
  <c r="D21" i="12" s="1"/>
  <c r="C18" i="12"/>
  <c r="C19" i="12" s="1"/>
  <c r="B18" i="12"/>
  <c r="B19" i="12" s="1"/>
  <c r="B20" i="12" s="1"/>
  <c r="L17" i="12"/>
  <c r="K9" i="12"/>
  <c r="J9" i="12"/>
  <c r="I9" i="12"/>
  <c r="H9" i="12"/>
  <c r="G9" i="12"/>
  <c r="E9" i="12"/>
  <c r="D9" i="12"/>
  <c r="C9" i="12"/>
  <c r="L8" i="12"/>
  <c r="L9" i="12" s="1"/>
  <c r="K4" i="12"/>
  <c r="K5" i="12" s="1"/>
  <c r="K6" i="12" s="1"/>
  <c r="K14" i="12" s="1"/>
  <c r="J4" i="12"/>
  <c r="J5" i="12" s="1"/>
  <c r="J6" i="12" s="1"/>
  <c r="I4" i="12"/>
  <c r="I5" i="12" s="1"/>
  <c r="I6" i="12" s="1"/>
  <c r="H4" i="12"/>
  <c r="H5" i="12" s="1"/>
  <c r="H6" i="12" s="1"/>
  <c r="G4" i="12"/>
  <c r="G5" i="12" s="1"/>
  <c r="G6" i="12" s="1"/>
  <c r="G14" i="12" s="1"/>
  <c r="E4" i="12"/>
  <c r="E5" i="12" s="1"/>
  <c r="D4" i="12"/>
  <c r="D5" i="12" s="1"/>
  <c r="C4" i="12"/>
  <c r="C5" i="12" s="1"/>
  <c r="C7" i="12" s="1"/>
  <c r="B4" i="12"/>
  <c r="B5" i="12" s="1"/>
  <c r="B6" i="12" s="1"/>
  <c r="L3" i="12"/>
  <c r="N10" i="11"/>
  <c r="N9" i="11"/>
  <c r="N8" i="11"/>
  <c r="N7" i="11"/>
  <c r="N6" i="11"/>
  <c r="N5" i="11"/>
  <c r="N4" i="11"/>
  <c r="N3" i="11"/>
  <c r="N2" i="11"/>
  <c r="F63" i="11"/>
  <c r="F62" i="11"/>
  <c r="F61" i="11"/>
  <c r="F60" i="11"/>
  <c r="F59" i="11"/>
  <c r="F56" i="11"/>
  <c r="F55" i="11"/>
  <c r="F54" i="11"/>
  <c r="F53" i="11"/>
  <c r="F52" i="11"/>
  <c r="F49" i="11"/>
  <c r="F48" i="11"/>
  <c r="F47" i="11"/>
  <c r="F46" i="11"/>
  <c r="F45" i="11"/>
  <c r="F42" i="11"/>
  <c r="F41" i="11"/>
  <c r="F40" i="11"/>
  <c r="F39" i="11"/>
  <c r="F38" i="11"/>
  <c r="F35" i="11"/>
  <c r="F34" i="11"/>
  <c r="F33" i="11"/>
  <c r="F32" i="11"/>
  <c r="F31" i="11"/>
  <c r="F28" i="11"/>
  <c r="F27" i="11"/>
  <c r="F26" i="11"/>
  <c r="F25" i="11"/>
  <c r="F24" i="11"/>
  <c r="F21" i="11"/>
  <c r="F20" i="11"/>
  <c r="F19" i="11"/>
  <c r="F18" i="11"/>
  <c r="F17" i="11"/>
  <c r="F14" i="11"/>
  <c r="F13" i="11"/>
  <c r="F12" i="11"/>
  <c r="F11" i="11"/>
  <c r="F10" i="11"/>
  <c r="F7" i="11"/>
  <c r="F6" i="11"/>
  <c r="F5" i="11"/>
  <c r="F4" i="11"/>
  <c r="F3" i="11"/>
  <c r="D61" i="11"/>
  <c r="D62" i="11" s="1"/>
  <c r="K60" i="11"/>
  <c r="K61" i="11" s="1"/>
  <c r="K62" i="11" s="1"/>
  <c r="J60" i="11"/>
  <c r="J61" i="11" s="1"/>
  <c r="J62" i="11" s="1"/>
  <c r="I60" i="11"/>
  <c r="I61" i="11" s="1"/>
  <c r="I62" i="11" s="1"/>
  <c r="H60" i="11"/>
  <c r="H61" i="11" s="1"/>
  <c r="H62" i="11" s="1"/>
  <c r="G60" i="11"/>
  <c r="G61" i="11" s="1"/>
  <c r="G62" i="11" s="1"/>
  <c r="E60" i="11"/>
  <c r="E61" i="11" s="1"/>
  <c r="E62" i="11" s="1"/>
  <c r="D60" i="11"/>
  <c r="C60" i="11"/>
  <c r="C61" i="11" s="1"/>
  <c r="C62" i="11" s="1"/>
  <c r="C63" i="11" s="1"/>
  <c r="B60" i="11"/>
  <c r="B61" i="11" s="1"/>
  <c r="B62" i="11" s="1"/>
  <c r="K55" i="11"/>
  <c r="K56" i="11" s="1"/>
  <c r="B55" i="11"/>
  <c r="K53" i="11"/>
  <c r="K54" i="11" s="1"/>
  <c r="J53" i="11"/>
  <c r="J54" i="11" s="1"/>
  <c r="J55" i="11" s="1"/>
  <c r="I53" i="11"/>
  <c r="I54" i="11" s="1"/>
  <c r="I55" i="11" s="1"/>
  <c r="H53" i="11"/>
  <c r="H54" i="11" s="1"/>
  <c r="H55" i="11" s="1"/>
  <c r="H56" i="11" s="1"/>
  <c r="G53" i="11"/>
  <c r="G54" i="11" s="1"/>
  <c r="G55" i="11" s="1"/>
  <c r="G56" i="11" s="1"/>
  <c r="E53" i="11"/>
  <c r="E54" i="11" s="1"/>
  <c r="E55" i="11" s="1"/>
  <c r="D53" i="11"/>
  <c r="D54" i="11" s="1"/>
  <c r="D55" i="11" s="1"/>
  <c r="C53" i="11"/>
  <c r="C54" i="11" s="1"/>
  <c r="C55" i="11" s="1"/>
  <c r="C56" i="11" s="1"/>
  <c r="B53" i="11"/>
  <c r="B54" i="11" s="1"/>
  <c r="B48" i="11"/>
  <c r="H47" i="11"/>
  <c r="H48" i="11" s="1"/>
  <c r="G47" i="11"/>
  <c r="G48" i="11" s="1"/>
  <c r="B47" i="11"/>
  <c r="K46" i="11"/>
  <c r="K47" i="11" s="1"/>
  <c r="K48" i="11" s="1"/>
  <c r="J46" i="11"/>
  <c r="J47" i="11" s="1"/>
  <c r="J48" i="11" s="1"/>
  <c r="J49" i="11" s="1"/>
  <c r="I46" i="11"/>
  <c r="I47" i="11" s="1"/>
  <c r="I48" i="11" s="1"/>
  <c r="H46" i="11"/>
  <c r="G46" i="11"/>
  <c r="E46" i="11"/>
  <c r="E47" i="11" s="1"/>
  <c r="E48" i="11" s="1"/>
  <c r="D46" i="11"/>
  <c r="D47" i="11" s="1"/>
  <c r="D48" i="11" s="1"/>
  <c r="C46" i="11"/>
  <c r="C47" i="11" s="1"/>
  <c r="C48" i="11" s="1"/>
  <c r="C49" i="11" s="1"/>
  <c r="B46" i="11"/>
  <c r="I41" i="11"/>
  <c r="E40" i="11"/>
  <c r="E41" i="11" s="1"/>
  <c r="K39" i="11"/>
  <c r="K40" i="11" s="1"/>
  <c r="K41" i="11" s="1"/>
  <c r="J39" i="11"/>
  <c r="J40" i="11" s="1"/>
  <c r="J41" i="11" s="1"/>
  <c r="J42" i="11" s="1"/>
  <c r="I39" i="11"/>
  <c r="I40" i="11" s="1"/>
  <c r="H39" i="11"/>
  <c r="H40" i="11" s="1"/>
  <c r="H41" i="11" s="1"/>
  <c r="G39" i="11"/>
  <c r="G40" i="11" s="1"/>
  <c r="G41" i="11" s="1"/>
  <c r="E39" i="11"/>
  <c r="D39" i="11"/>
  <c r="D40" i="11" s="1"/>
  <c r="D41" i="11" s="1"/>
  <c r="C39" i="11"/>
  <c r="C40" i="11" s="1"/>
  <c r="C41" i="11" s="1"/>
  <c r="B39" i="11"/>
  <c r="B40" i="11" s="1"/>
  <c r="B41" i="11" s="1"/>
  <c r="C34" i="11"/>
  <c r="D33" i="11"/>
  <c r="D34" i="11" s="1"/>
  <c r="K32" i="11"/>
  <c r="K33" i="11" s="1"/>
  <c r="K34" i="11" s="1"/>
  <c r="J32" i="11"/>
  <c r="J33" i="11" s="1"/>
  <c r="J34" i="11" s="1"/>
  <c r="I32" i="11"/>
  <c r="I33" i="11" s="1"/>
  <c r="I34" i="11" s="1"/>
  <c r="H32" i="11"/>
  <c r="H33" i="11" s="1"/>
  <c r="H34" i="11" s="1"/>
  <c r="G32" i="11"/>
  <c r="G33" i="11" s="1"/>
  <c r="G34" i="11" s="1"/>
  <c r="E32" i="11"/>
  <c r="E33" i="11" s="1"/>
  <c r="E34" i="11" s="1"/>
  <c r="D32" i="11"/>
  <c r="C32" i="11"/>
  <c r="C33" i="11" s="1"/>
  <c r="B32" i="11"/>
  <c r="B33" i="11" s="1"/>
  <c r="B34" i="11" s="1"/>
  <c r="K25" i="11"/>
  <c r="K26" i="11" s="1"/>
  <c r="K27" i="11" s="1"/>
  <c r="J25" i="11"/>
  <c r="J26" i="11" s="1"/>
  <c r="J27" i="11" s="1"/>
  <c r="I25" i="11"/>
  <c r="I26" i="11" s="1"/>
  <c r="I27" i="11" s="1"/>
  <c r="H25" i="11"/>
  <c r="H26" i="11" s="1"/>
  <c r="H27" i="11" s="1"/>
  <c r="H28" i="11" s="1"/>
  <c r="G25" i="11"/>
  <c r="G26" i="11" s="1"/>
  <c r="G27" i="11" s="1"/>
  <c r="E25" i="11"/>
  <c r="E26" i="11" s="1"/>
  <c r="E27" i="11" s="1"/>
  <c r="D25" i="11"/>
  <c r="D26" i="11" s="1"/>
  <c r="D27" i="11" s="1"/>
  <c r="C25" i="11"/>
  <c r="C26" i="11" s="1"/>
  <c r="C27" i="11" s="1"/>
  <c r="B25" i="11"/>
  <c r="B26" i="11" s="1"/>
  <c r="B27" i="11" s="1"/>
  <c r="G19" i="11"/>
  <c r="G20" i="11" s="1"/>
  <c r="B19" i="11"/>
  <c r="B20" i="11" s="1"/>
  <c r="K18" i="11"/>
  <c r="K19" i="11" s="1"/>
  <c r="K20" i="11" s="1"/>
  <c r="J18" i="11"/>
  <c r="J19" i="11" s="1"/>
  <c r="J20" i="11" s="1"/>
  <c r="I18" i="11"/>
  <c r="I19" i="11" s="1"/>
  <c r="I20" i="11" s="1"/>
  <c r="H18" i="11"/>
  <c r="H19" i="11" s="1"/>
  <c r="H20" i="11" s="1"/>
  <c r="G18" i="11"/>
  <c r="E18" i="11"/>
  <c r="E19" i="11" s="1"/>
  <c r="E20" i="11" s="1"/>
  <c r="D18" i="11"/>
  <c r="D19" i="11" s="1"/>
  <c r="D20" i="11" s="1"/>
  <c r="C18" i="11"/>
  <c r="C19" i="11" s="1"/>
  <c r="C20" i="11" s="1"/>
  <c r="C21" i="11" s="1"/>
  <c r="B18" i="11"/>
  <c r="E13" i="11"/>
  <c r="E12" i="11"/>
  <c r="K11" i="11"/>
  <c r="K12" i="11" s="1"/>
  <c r="K13" i="11" s="1"/>
  <c r="J11" i="11"/>
  <c r="J12" i="11" s="1"/>
  <c r="J13" i="11" s="1"/>
  <c r="I11" i="11"/>
  <c r="I12" i="11" s="1"/>
  <c r="I13" i="11" s="1"/>
  <c r="H11" i="11"/>
  <c r="H12" i="11" s="1"/>
  <c r="H13" i="11" s="1"/>
  <c r="G11" i="11"/>
  <c r="G12" i="11" s="1"/>
  <c r="G13" i="11" s="1"/>
  <c r="G14" i="11" s="1"/>
  <c r="E11" i="11"/>
  <c r="D11" i="11"/>
  <c r="D12" i="11" s="1"/>
  <c r="D13" i="11" s="1"/>
  <c r="C11" i="11"/>
  <c r="C12" i="11" s="1"/>
  <c r="C13" i="11" s="1"/>
  <c r="B11" i="11"/>
  <c r="B12" i="11" s="1"/>
  <c r="B13" i="11" s="1"/>
  <c r="I5" i="11"/>
  <c r="I6" i="11" s="1"/>
  <c r="I7" i="11" s="1"/>
  <c r="G5" i="11"/>
  <c r="G6" i="11" s="1"/>
  <c r="B5" i="11"/>
  <c r="B6" i="11" s="1"/>
  <c r="K4" i="11"/>
  <c r="K5" i="11" s="1"/>
  <c r="K6" i="11" s="1"/>
  <c r="J4" i="11"/>
  <c r="J5" i="11" s="1"/>
  <c r="J6" i="11" s="1"/>
  <c r="J7" i="11" s="1"/>
  <c r="I4" i="11"/>
  <c r="H4" i="11"/>
  <c r="H5" i="11" s="1"/>
  <c r="H6" i="11" s="1"/>
  <c r="G4" i="11"/>
  <c r="E4" i="11"/>
  <c r="E5" i="11" s="1"/>
  <c r="E6" i="11" s="1"/>
  <c r="D4" i="11"/>
  <c r="D5" i="11" s="1"/>
  <c r="D6" i="11" s="1"/>
  <c r="C4" i="11"/>
  <c r="C5" i="11" s="1"/>
  <c r="C6" i="11" s="1"/>
  <c r="C7" i="11" s="1"/>
  <c r="B4" i="11"/>
  <c r="D6" i="12" l="1"/>
  <c r="D14" i="12" s="1"/>
  <c r="D7" i="12"/>
  <c r="C51" i="12"/>
  <c r="C50" i="12"/>
  <c r="K58" i="12"/>
  <c r="L80" i="12"/>
  <c r="L81" i="12"/>
  <c r="L88" i="12" s="1"/>
  <c r="E110" i="12"/>
  <c r="E118" i="12"/>
  <c r="C125" i="12"/>
  <c r="C126" i="12"/>
  <c r="G58" i="12"/>
  <c r="J88" i="12"/>
  <c r="D35" i="12"/>
  <c r="D36" i="12"/>
  <c r="I43" i="12"/>
  <c r="E125" i="12"/>
  <c r="E133" i="12" s="1"/>
  <c r="I28" i="12"/>
  <c r="G28" i="12"/>
  <c r="K28" i="12"/>
  <c r="K103" i="12"/>
  <c r="H103" i="12"/>
  <c r="I14" i="12"/>
  <c r="J28" i="12"/>
  <c r="I58" i="12"/>
  <c r="H88" i="12"/>
  <c r="O7" i="13"/>
  <c r="O4" i="13"/>
  <c r="O9" i="13"/>
  <c r="O8" i="13"/>
  <c r="O2" i="13"/>
  <c r="O3" i="13"/>
  <c r="O6" i="13"/>
  <c r="C20" i="12"/>
  <c r="C21" i="12"/>
  <c r="C28" i="12" s="1"/>
  <c r="L21" i="12"/>
  <c r="L20" i="12"/>
  <c r="L28" i="12" s="1"/>
  <c r="C36" i="12"/>
  <c r="C35" i="12"/>
  <c r="D43" i="12"/>
  <c r="D95" i="12"/>
  <c r="D118" i="12"/>
  <c r="D110" i="12"/>
  <c r="L126" i="12"/>
  <c r="L125" i="12"/>
  <c r="H14" i="12"/>
  <c r="L96" i="12"/>
  <c r="L95" i="12"/>
  <c r="C103" i="12"/>
  <c r="E6" i="12"/>
  <c r="L35" i="12"/>
  <c r="L36" i="12"/>
  <c r="E35" i="12"/>
  <c r="G73" i="12"/>
  <c r="L50" i="12"/>
  <c r="L51" i="12"/>
  <c r="E58" i="12"/>
  <c r="E50" i="12"/>
  <c r="F66" i="12"/>
  <c r="F73" i="12" s="1"/>
  <c r="E103" i="12"/>
  <c r="D125" i="12"/>
  <c r="D133" i="12" s="1"/>
  <c r="C6" i="12"/>
  <c r="C14" i="12" s="1"/>
  <c r="E20" i="12"/>
  <c r="E28" i="12" s="1"/>
  <c r="D51" i="12"/>
  <c r="D58" i="12" s="1"/>
  <c r="C65" i="12"/>
  <c r="C73" i="12" s="1"/>
  <c r="D80" i="12"/>
  <c r="D88" i="12" s="1"/>
  <c r="C111" i="12"/>
  <c r="C118" i="12" s="1"/>
  <c r="I133" i="12"/>
  <c r="E14" i="12"/>
  <c r="J14" i="12"/>
  <c r="H28" i="12"/>
  <c r="H43" i="12"/>
  <c r="E73" i="12"/>
  <c r="D73" i="12"/>
  <c r="I73" i="12"/>
  <c r="G88" i="12"/>
  <c r="K88" i="12"/>
  <c r="J133" i="12"/>
  <c r="L4" i="12"/>
  <c r="L5" i="12" s="1"/>
  <c r="D20" i="12"/>
  <c r="D28" i="12" s="1"/>
  <c r="E43" i="12"/>
  <c r="J43" i="12"/>
  <c r="C58" i="12"/>
  <c r="H58" i="12"/>
  <c r="L65" i="12"/>
  <c r="L73" i="12" s="1"/>
  <c r="C80" i="12"/>
  <c r="C88" i="12" s="1"/>
  <c r="E88" i="12"/>
  <c r="I103" i="12"/>
  <c r="L110" i="12"/>
  <c r="L118" i="12" s="1"/>
  <c r="G118" i="12"/>
  <c r="K118" i="12"/>
  <c r="C133" i="12"/>
  <c r="H133" i="12"/>
  <c r="C96" i="12"/>
  <c r="L133" i="12"/>
  <c r="G133" i="12"/>
  <c r="K133" i="12"/>
  <c r="O8" i="11"/>
  <c r="J35" i="11"/>
  <c r="H14" i="11"/>
  <c r="G35" i="11"/>
  <c r="D42" i="11"/>
  <c r="H49" i="11"/>
  <c r="D56" i="11"/>
  <c r="I56" i="11"/>
  <c r="H7" i="11"/>
  <c r="D14" i="11"/>
  <c r="H21" i="11"/>
  <c r="D28" i="11"/>
  <c r="I28" i="11"/>
  <c r="D35" i="11"/>
  <c r="H63" i="11"/>
  <c r="O9" i="11"/>
  <c r="G42" i="11"/>
  <c r="D49" i="11"/>
  <c r="I49" i="11"/>
  <c r="K21" i="11"/>
  <c r="O4" i="11"/>
  <c r="K35" i="11"/>
  <c r="O6" i="11"/>
  <c r="C35" i="11"/>
  <c r="K7" i="11"/>
  <c r="O2" i="11"/>
  <c r="I14" i="11"/>
  <c r="H35" i="11"/>
  <c r="I35" i="11"/>
  <c r="D63" i="11"/>
  <c r="D7" i="11"/>
  <c r="E7" i="11"/>
  <c r="J14" i="11"/>
  <c r="I21" i="11"/>
  <c r="J21" i="11"/>
  <c r="E28" i="11"/>
  <c r="K42" i="11"/>
  <c r="O7" i="11"/>
  <c r="E42" i="11"/>
  <c r="I63" i="11"/>
  <c r="G7" i="11"/>
  <c r="K14" i="11"/>
  <c r="O3" i="11"/>
  <c r="E14" i="11"/>
  <c r="E21" i="11"/>
  <c r="G21" i="11"/>
  <c r="G28" i="11"/>
  <c r="K28" i="11"/>
  <c r="O5" i="11"/>
  <c r="C28" i="11"/>
  <c r="E35" i="11"/>
  <c r="H42" i="11"/>
  <c r="I42" i="11"/>
  <c r="E49" i="11"/>
  <c r="G49" i="11"/>
  <c r="E63" i="11"/>
  <c r="J63" i="11"/>
  <c r="C14" i="11"/>
  <c r="K49" i="11"/>
  <c r="E56" i="11"/>
  <c r="J56" i="11"/>
  <c r="D21" i="11"/>
  <c r="J28" i="11"/>
  <c r="C42" i="11"/>
  <c r="G63" i="11"/>
  <c r="K63" i="11"/>
  <c r="O10" i="11"/>
  <c r="L43" i="12" l="1"/>
  <c r="L103" i="12"/>
  <c r="C43" i="12"/>
  <c r="L58" i="12"/>
  <c r="D103" i="12"/>
  <c r="L6" i="12"/>
  <c r="L7" i="12"/>
  <c r="L14" i="12" l="1"/>
</calcChain>
</file>

<file path=xl/sharedStrings.xml><?xml version="1.0" encoding="utf-8"?>
<sst xmlns="http://schemas.openxmlformats.org/spreadsheetml/2006/main" count="573" uniqueCount="71">
  <si>
    <t>Aboveground biomass estimation</t>
  </si>
  <si>
    <t>B1C</t>
  </si>
  <si>
    <t>2016June</t>
  </si>
  <si>
    <t>2016Sep</t>
  </si>
  <si>
    <t>2016Nov</t>
  </si>
  <si>
    <t>2017June</t>
  </si>
  <si>
    <t>2017July</t>
  </si>
  <si>
    <t>2017Aug</t>
  </si>
  <si>
    <t>2017Sep</t>
  </si>
  <si>
    <t>2017Oct</t>
  </si>
  <si>
    <t>Mean DBH (mm)</t>
  </si>
  <si>
    <t>Mean Basal diameter (mm)</t>
  </si>
  <si>
    <t>Aboveground biomass (g)</t>
  </si>
  <si>
    <t xml:space="preserve">Stand aboveground biomass (kg/m2) </t>
  </si>
  <si>
    <t>B2C</t>
  </si>
  <si>
    <t>B3C</t>
  </si>
  <si>
    <t>B1T1</t>
  </si>
  <si>
    <t>B2T2</t>
  </si>
  <si>
    <t>B3T2</t>
  </si>
  <si>
    <t>B2T1</t>
  </si>
  <si>
    <t>B3T1</t>
  </si>
  <si>
    <t>B1T2</t>
  </si>
  <si>
    <t>2016Aug</t>
  </si>
  <si>
    <t>2016Nov(corrected)</t>
  </si>
  <si>
    <t>ANPP-2016</t>
  </si>
  <si>
    <t>ANPP-2017</t>
  </si>
  <si>
    <t>monthly ANPP</t>
  </si>
  <si>
    <t>LA</t>
  </si>
  <si>
    <t>LAI</t>
  </si>
  <si>
    <t>Mean LAI-2016</t>
  </si>
  <si>
    <t>Mean LAI-2017</t>
  </si>
  <si>
    <t>Transpiration （m3/sm2)</t>
  </si>
  <si>
    <t>λ (Latent heat of vaporization of water (MJ/kg)</t>
  </si>
  <si>
    <t>Mean daily VPD (kPa)</t>
  </si>
  <si>
    <t>ƴ, the psychrometric constant (kPa /K)</t>
  </si>
  <si>
    <t>Mean daily Canopy Conductance (mm/s)</t>
  </si>
  <si>
    <r>
      <t>Mean daily temp (</t>
    </r>
    <r>
      <rPr>
        <sz val="11"/>
        <color theme="1"/>
        <rFont val="Calibri"/>
        <family val="2"/>
      </rPr>
      <t>⁰C)</t>
    </r>
  </si>
  <si>
    <r>
      <t>ρ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>(the density of air (kg/m3)</t>
    </r>
  </si>
  <si>
    <r>
      <t>C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(the heat capacity of air, MJ/kgK)</t>
    </r>
  </si>
  <si>
    <t>Canopy conductance</t>
  </si>
  <si>
    <t>Mean Gs-2017</t>
  </si>
  <si>
    <t>StandWUE</t>
  </si>
  <si>
    <t>Treatment</t>
  </si>
  <si>
    <t>T1</t>
  </si>
  <si>
    <t>T2</t>
  </si>
  <si>
    <t>Year</t>
  </si>
  <si>
    <t>Tstand</t>
  </si>
  <si>
    <t>mean daily Stand WUE</t>
  </si>
  <si>
    <t>Whole growing season</t>
  </si>
  <si>
    <t>Mean-2017</t>
  </si>
  <si>
    <t>Mean daily StandWUEi</t>
  </si>
  <si>
    <t>Whole growign season</t>
  </si>
  <si>
    <t>Period of interest</t>
  </si>
  <si>
    <t>Mean daily solar radiation (W/m2)</t>
  </si>
  <si>
    <t>Soil VWC at 20 cm</t>
  </si>
  <si>
    <t>Soil VWC at 40 cm</t>
  </si>
  <si>
    <t>NT</t>
  </si>
  <si>
    <t>2016 Oct</t>
  </si>
  <si>
    <t>/</t>
  </si>
  <si>
    <t>\</t>
  </si>
  <si>
    <t>(123 days)</t>
  </si>
  <si>
    <t>Mean daily Temperature (⁰C)</t>
  </si>
  <si>
    <r>
      <t>Stand level WUE ((kg m</t>
    </r>
    <r>
      <rPr>
        <vertAlign val="superscript"/>
        <sz val="10"/>
        <color rgb="FF000000"/>
        <rFont val="Arial"/>
        <family val="2"/>
      </rPr>
      <t>-3</t>
    </r>
    <r>
      <rPr>
        <sz val="10"/>
        <color rgb="FF000000"/>
        <rFont val="Arial"/>
        <family val="2"/>
      </rPr>
      <t>)</t>
    </r>
  </si>
  <si>
    <r>
      <t>StandWUEi ((kg m</t>
    </r>
    <r>
      <rPr>
        <vertAlign val="superscript"/>
        <sz val="10"/>
        <color rgb="FF000000"/>
        <rFont val="Arial"/>
        <family val="2"/>
      </rPr>
      <t>-3</t>
    </r>
    <r>
      <rPr>
        <sz val="10"/>
        <color rgb="FF000000"/>
        <rFont val="Arial"/>
        <family val="2"/>
      </rPr>
      <t>)</t>
    </r>
  </si>
  <si>
    <r>
      <t>Aug 03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to Sep 14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in 2016</t>
    </r>
  </si>
  <si>
    <r>
      <t>Sep 14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to Oct 06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 in 2016</t>
    </r>
  </si>
  <si>
    <r>
      <t>June 09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to July 07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in 2017</t>
    </r>
  </si>
  <si>
    <r>
      <t>July 07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to Aug 10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in 2017</t>
    </r>
  </si>
  <si>
    <r>
      <t>Aug 10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to Sep 09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in 2017</t>
    </r>
  </si>
  <si>
    <r>
      <t>Sep 09</t>
    </r>
    <r>
      <rPr>
        <vertAlign val="superscript"/>
        <sz val="10"/>
        <color theme="1"/>
        <rFont val="Arial"/>
        <family val="2"/>
      </rPr>
      <t xml:space="preserve">th </t>
    </r>
    <r>
      <rPr>
        <sz val="10"/>
        <color theme="1"/>
        <rFont val="Arial"/>
        <family val="2"/>
      </rPr>
      <t>to Oct 09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in 2017</t>
    </r>
  </si>
  <si>
    <r>
      <t>Sep 14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to Oct 18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 in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</si>
</sst>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D54B-78E6-4E43-BC72-D4AEC5CACB5F}">
  <dimension ref="A1:T63"/>
  <sheetViews>
    <sheetView workbookViewId="0">
      <selection activeCell="P17" sqref="P17"/>
    </sheetView>
  </sheetViews>
  <sheetFormatPr defaultRowHeight="15" x14ac:dyDescent="0.25"/>
  <cols>
    <col min="1" max="1" width="33.85546875" customWidth="1"/>
  </cols>
  <sheetData>
    <row r="1" spans="1:15" x14ac:dyDescent="0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N1" t="s">
        <v>24</v>
      </c>
      <c r="O1" t="s">
        <v>25</v>
      </c>
    </row>
    <row r="2" spans="1:15" x14ac:dyDescent="0.25">
      <c r="A2" t="s">
        <v>1</v>
      </c>
      <c r="B2" t="s">
        <v>2</v>
      </c>
      <c r="C2" t="s">
        <v>22</v>
      </c>
      <c r="D2" t="s">
        <v>3</v>
      </c>
      <c r="E2" t="s">
        <v>23</v>
      </c>
      <c r="F2" t="s">
        <v>57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M2" t="s">
        <v>1</v>
      </c>
      <c r="N2" s="1">
        <f>F6-B6</f>
        <v>451.0180494220167</v>
      </c>
      <c r="O2" s="1">
        <f>K6-G6</f>
        <v>122.46948639023503</v>
      </c>
    </row>
    <row r="3" spans="1:15" x14ac:dyDescent="0.25">
      <c r="A3" t="s">
        <v>10</v>
      </c>
      <c r="B3" s="2">
        <v>45.6</v>
      </c>
      <c r="C3" s="2">
        <v>46.5</v>
      </c>
      <c r="D3" s="2">
        <v>46.4</v>
      </c>
      <c r="E3" s="2">
        <v>47.010339999999999</v>
      </c>
      <c r="F3" s="2">
        <f>AVERAGE(D3,E3)</f>
        <v>46.705169999999995</v>
      </c>
      <c r="G3" s="3">
        <v>47.630666666666656</v>
      </c>
      <c r="H3" s="3">
        <v>47.483111111111114</v>
      </c>
      <c r="I3" s="3">
        <v>47.193111111111115</v>
      </c>
      <c r="J3" s="3">
        <v>47.131999999999998</v>
      </c>
      <c r="K3" s="3">
        <v>47.918470844444435</v>
      </c>
      <c r="M3" t="s">
        <v>14</v>
      </c>
      <c r="N3" s="1">
        <f>F13-B13</f>
        <v>-516.71426265008904</v>
      </c>
      <c r="O3" s="1">
        <f>K13-G13</f>
        <v>148.74955415524346</v>
      </c>
    </row>
    <row r="4" spans="1:15" x14ac:dyDescent="0.25">
      <c r="A4" t="s">
        <v>11</v>
      </c>
      <c r="B4" s="1">
        <f>(B3-8.5685)/0.6935</f>
        <v>53.397981254506128</v>
      </c>
      <c r="C4" s="1">
        <f t="shared" ref="C4:K4" si="0">(C3-8.5685)/0.6935</f>
        <v>54.6957462148522</v>
      </c>
      <c r="D4" s="1">
        <f t="shared" si="0"/>
        <v>54.551550108147076</v>
      </c>
      <c r="E4" s="1">
        <f t="shared" si="0"/>
        <v>55.431636625811102</v>
      </c>
      <c r="F4" s="1">
        <f t="shared" si="0"/>
        <v>54.991593366979082</v>
      </c>
      <c r="G4" s="1">
        <f t="shared" si="0"/>
        <v>56.326123527998064</v>
      </c>
      <c r="H4" s="1">
        <f t="shared" si="0"/>
        <v>56.113354161659863</v>
      </c>
      <c r="I4" s="1">
        <f t="shared" si="0"/>
        <v>55.695185452215014</v>
      </c>
      <c r="J4" s="1">
        <f t="shared" si="0"/>
        <v>55.607065609228549</v>
      </c>
      <c r="K4" s="1">
        <f t="shared" si="0"/>
        <v>56.741125947288296</v>
      </c>
      <c r="M4" t="s">
        <v>15</v>
      </c>
      <c r="N4" s="1">
        <f>F20-B20</f>
        <v>152.85964909231188</v>
      </c>
      <c r="O4" s="1">
        <f>K20-G20</f>
        <v>200.69176475543463</v>
      </c>
    </row>
    <row r="5" spans="1:15" x14ac:dyDescent="0.25">
      <c r="A5" t="s">
        <v>12</v>
      </c>
      <c r="B5" s="1">
        <f>98.85*((B4/10)^1.99)</f>
        <v>2771.7311481544007</v>
      </c>
      <c r="C5" s="1">
        <f t="shared" ref="C5:K5" si="1">98.85*((C4/10)^1.99)</f>
        <v>2907.3963556283184</v>
      </c>
      <c r="D5" s="1">
        <f t="shared" si="1"/>
        <v>2892.1631894972584</v>
      </c>
      <c r="E5" s="1">
        <f t="shared" si="1"/>
        <v>2985.757276575403</v>
      </c>
      <c r="F5" s="1">
        <f t="shared" si="1"/>
        <v>2938.7748701625551</v>
      </c>
      <c r="G5" s="1">
        <f t="shared" si="1"/>
        <v>3082.4021688428816</v>
      </c>
      <c r="H5" s="1">
        <f t="shared" si="1"/>
        <v>3059.274663854334</v>
      </c>
      <c r="I5" s="1">
        <f t="shared" si="1"/>
        <v>3014.0732726133142</v>
      </c>
      <c r="J5" s="1">
        <f t="shared" si="1"/>
        <v>3004.5907764207686</v>
      </c>
      <c r="K5" s="1">
        <f t="shared" si="1"/>
        <v>3127.7612378763019</v>
      </c>
      <c r="M5" t="s">
        <v>16</v>
      </c>
      <c r="N5" s="1">
        <f>F27-B27</f>
        <v>177.28545085491157</v>
      </c>
      <c r="O5" s="1">
        <f>K27-G27</f>
        <v>81.244897667892928</v>
      </c>
    </row>
    <row r="6" spans="1:15" x14ac:dyDescent="0.25">
      <c r="A6" t="s">
        <v>13</v>
      </c>
      <c r="B6" s="1">
        <f>B5*27000/10000</f>
        <v>7483.6741000168813</v>
      </c>
      <c r="C6" s="1">
        <f t="shared" ref="C6:K6" si="2">C5*27000/10000</f>
        <v>7849.9701601964589</v>
      </c>
      <c r="D6" s="1">
        <f t="shared" si="2"/>
        <v>7808.8406116425977</v>
      </c>
      <c r="E6" s="1">
        <f t="shared" si="2"/>
        <v>8061.5446467535885</v>
      </c>
      <c r="F6" s="1">
        <f t="shared" si="2"/>
        <v>7934.692149438898</v>
      </c>
      <c r="G6" s="1">
        <f t="shared" si="2"/>
        <v>8322.4858558757805</v>
      </c>
      <c r="H6" s="1">
        <f t="shared" si="2"/>
        <v>8260.041592406702</v>
      </c>
      <c r="I6" s="1">
        <f t="shared" si="2"/>
        <v>8137.997836055948</v>
      </c>
      <c r="J6" s="1">
        <f t="shared" si="2"/>
        <v>8112.3950963360758</v>
      </c>
      <c r="K6" s="1">
        <f t="shared" si="2"/>
        <v>8444.9553422660156</v>
      </c>
      <c r="M6" t="s">
        <v>19</v>
      </c>
      <c r="N6" s="1">
        <f>F34-B34</f>
        <v>81.418969850347821</v>
      </c>
      <c r="O6" s="1">
        <f>K34-G34</f>
        <v>55.024778719545338</v>
      </c>
    </row>
    <row r="7" spans="1:15" x14ac:dyDescent="0.25">
      <c r="A7" t="s">
        <v>26</v>
      </c>
      <c r="C7" s="1">
        <f>C6-B6</f>
        <v>366.29606017957758</v>
      </c>
      <c r="D7" s="1">
        <f>D6-C6</f>
        <v>-41.129548553861241</v>
      </c>
      <c r="E7" s="1">
        <f t="shared" ref="E7:K7" si="3">E6-D6</f>
        <v>252.70403511099084</v>
      </c>
      <c r="F7" s="1">
        <f>F6-D6</f>
        <v>125.85153779630036</v>
      </c>
      <c r="G7" s="1">
        <f>G6-E6</f>
        <v>260.94120912219205</v>
      </c>
      <c r="H7" s="1">
        <f t="shared" si="3"/>
        <v>-62.444263469078578</v>
      </c>
      <c r="I7" s="1">
        <f t="shared" si="3"/>
        <v>-122.04375635075394</v>
      </c>
      <c r="J7" s="1">
        <f t="shared" si="3"/>
        <v>-25.602739719872261</v>
      </c>
      <c r="K7" s="1">
        <f t="shared" si="3"/>
        <v>332.56024592993981</v>
      </c>
      <c r="M7" t="s">
        <v>20</v>
      </c>
      <c r="N7" s="1">
        <f>F41-B41</f>
        <v>14.961127824614323</v>
      </c>
      <c r="O7" s="1">
        <f>K41-G41</f>
        <v>69.807013602741335</v>
      </c>
    </row>
    <row r="8" spans="1:15" x14ac:dyDescent="0.25">
      <c r="M8" t="s">
        <v>21</v>
      </c>
      <c r="N8" s="1">
        <f>F48-B48</f>
        <v>47.770639500889274</v>
      </c>
      <c r="O8" s="1">
        <f>K48-G48</f>
        <v>36.742002618877677</v>
      </c>
    </row>
    <row r="9" spans="1:15" x14ac:dyDescent="0.25">
      <c r="A9" t="s">
        <v>14</v>
      </c>
      <c r="B9" t="s">
        <v>2</v>
      </c>
      <c r="C9" t="s">
        <v>22</v>
      </c>
      <c r="D9" t="s">
        <v>3</v>
      </c>
      <c r="E9" t="s">
        <v>23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M9" t="s">
        <v>17</v>
      </c>
      <c r="N9" s="1">
        <f>F55-B55</f>
        <v>42.167360325199297</v>
      </c>
      <c r="O9" s="1">
        <f>K55-G55</f>
        <v>30.776116328916316</v>
      </c>
    </row>
    <row r="10" spans="1:15" x14ac:dyDescent="0.25">
      <c r="A10" t="s">
        <v>10</v>
      </c>
      <c r="B10">
        <v>43.94222222222222</v>
      </c>
      <c r="C10">
        <v>42.757777777777768</v>
      </c>
      <c r="D10">
        <v>41.804444444444442</v>
      </c>
      <c r="E10">
        <v>43.33850222222221</v>
      </c>
      <c r="F10">
        <f>AVERAGE(E10,D10)</f>
        <v>42.57147333333333</v>
      </c>
      <c r="G10">
        <v>43.253555555555565</v>
      </c>
      <c r="H10">
        <v>43.665333333333336</v>
      </c>
      <c r="I10">
        <v>43.56355555555556</v>
      </c>
      <c r="J10">
        <v>43.127555555555567</v>
      </c>
      <c r="K10">
        <v>43.645999999999994</v>
      </c>
      <c r="M10" t="s">
        <v>18</v>
      </c>
      <c r="N10" s="1">
        <f>F62-B62</f>
        <v>-7.2282635944208664</v>
      </c>
      <c r="O10" s="1">
        <f>K62-G62</f>
        <v>25.272204416345119</v>
      </c>
    </row>
    <row r="11" spans="1:15" x14ac:dyDescent="0.25">
      <c r="A11" t="s">
        <v>11</v>
      </c>
      <c r="B11">
        <f>(B10-8.5685)/0.6935</f>
        <v>51.007530241127931</v>
      </c>
      <c r="C11">
        <f t="shared" ref="C11:K11" si="4">(C10-8.5685)/0.6935</f>
        <v>49.299607466153958</v>
      </c>
      <c r="D11">
        <f t="shared" si="4"/>
        <v>47.924937915565167</v>
      </c>
      <c r="E11">
        <f t="shared" si="4"/>
        <v>50.136989505727769</v>
      </c>
      <c r="F11">
        <f t="shared" si="4"/>
        <v>49.030963710646475</v>
      </c>
      <c r="G11">
        <f t="shared" si="4"/>
        <v>50.014499719618691</v>
      </c>
      <c r="H11">
        <f t="shared" si="4"/>
        <v>50.608267243451095</v>
      </c>
      <c r="I11">
        <f t="shared" si="4"/>
        <v>50.461507650404556</v>
      </c>
      <c r="J11">
        <f t="shared" si="4"/>
        <v>49.832812625170249</v>
      </c>
      <c r="K11">
        <f t="shared" si="4"/>
        <v>50.580389329488092</v>
      </c>
    </row>
    <row r="12" spans="1:15" x14ac:dyDescent="0.25">
      <c r="A12" t="s">
        <v>12</v>
      </c>
      <c r="B12" s="1">
        <f>98.85*((B11/10)^1.99)</f>
        <v>2530.2819774427076</v>
      </c>
      <c r="C12" s="1">
        <f t="shared" ref="C12:K12" si="5">98.85*((C11/10)^1.99)</f>
        <v>2364.4773695397557</v>
      </c>
      <c r="D12" s="1">
        <f t="shared" si="5"/>
        <v>2235.0856793346625</v>
      </c>
      <c r="E12" s="1">
        <f t="shared" si="5"/>
        <v>2445.0716896149547</v>
      </c>
      <c r="F12" s="1">
        <f t="shared" si="5"/>
        <v>2338.9063246093415</v>
      </c>
      <c r="G12" s="1">
        <f t="shared" si="5"/>
        <v>2433.1986814363058</v>
      </c>
      <c r="H12" s="1">
        <f t="shared" si="5"/>
        <v>2491.0210346792514</v>
      </c>
      <c r="I12" s="1">
        <f t="shared" si="5"/>
        <v>2476.6664167649769</v>
      </c>
      <c r="J12" s="1">
        <f t="shared" si="5"/>
        <v>2415.6405964392961</v>
      </c>
      <c r="K12" s="1">
        <f t="shared" si="5"/>
        <v>2488.2911089012109</v>
      </c>
    </row>
    <row r="13" spans="1:15" x14ac:dyDescent="0.25">
      <c r="A13" t="s">
        <v>13</v>
      </c>
      <c r="B13" s="1">
        <f>B12*27000/10000</f>
        <v>6831.7613390953111</v>
      </c>
      <c r="C13" s="1">
        <f t="shared" ref="C13:K13" si="6">C12*27000/10000</f>
        <v>6384.0888977573404</v>
      </c>
      <c r="D13" s="1">
        <f t="shared" si="6"/>
        <v>6034.7313342035886</v>
      </c>
      <c r="E13" s="1">
        <f t="shared" si="6"/>
        <v>6601.6935619603773</v>
      </c>
      <c r="F13" s="1">
        <f t="shared" si="6"/>
        <v>6315.047076445222</v>
      </c>
      <c r="G13" s="1">
        <f t="shared" si="6"/>
        <v>6569.6364398780261</v>
      </c>
      <c r="H13" s="1">
        <f t="shared" si="6"/>
        <v>6725.7567936339792</v>
      </c>
      <c r="I13" s="1">
        <f t="shared" si="6"/>
        <v>6686.9993252654376</v>
      </c>
      <c r="J13" s="1">
        <f t="shared" si="6"/>
        <v>6522.2296103860999</v>
      </c>
      <c r="K13" s="1">
        <f t="shared" si="6"/>
        <v>6718.3859940332695</v>
      </c>
    </row>
    <row r="14" spans="1:15" x14ac:dyDescent="0.25">
      <c r="A14" t="s">
        <v>26</v>
      </c>
      <c r="C14" s="1">
        <f>C13-B13</f>
        <v>-447.67244133797067</v>
      </c>
      <c r="D14" s="1">
        <f>D13-C13</f>
        <v>-349.35756355375179</v>
      </c>
      <c r="E14" s="1">
        <f t="shared" ref="E14:K14" si="7">E13-D13</f>
        <v>566.96222775678871</v>
      </c>
      <c r="F14" s="1">
        <f>F13-D13</f>
        <v>280.31574224163342</v>
      </c>
      <c r="G14" s="1">
        <f>G13-E13</f>
        <v>-32.05712208235127</v>
      </c>
      <c r="H14" s="1">
        <f t="shared" si="7"/>
        <v>156.12035375595315</v>
      </c>
      <c r="I14" s="1">
        <f t="shared" si="7"/>
        <v>-38.757468368541595</v>
      </c>
      <c r="J14" s="1">
        <f t="shared" si="7"/>
        <v>-164.7697148793377</v>
      </c>
      <c r="K14" s="1">
        <f t="shared" si="7"/>
        <v>196.1563836471696</v>
      </c>
      <c r="M14" s="1"/>
    </row>
    <row r="15" spans="1:15" x14ac:dyDescent="0.25"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t="s">
        <v>15</v>
      </c>
      <c r="B16" t="s">
        <v>2</v>
      </c>
      <c r="C16" t="s">
        <v>22</v>
      </c>
      <c r="D16" t="s">
        <v>3</v>
      </c>
      <c r="E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</row>
    <row r="17" spans="1:20" x14ac:dyDescent="0.25">
      <c r="A17" t="s">
        <v>10</v>
      </c>
      <c r="B17">
        <v>41.506666666666668</v>
      </c>
      <c r="C17">
        <v>41.491111111111103</v>
      </c>
      <c r="D17">
        <v>42.424444444444433</v>
      </c>
      <c r="E17">
        <v>41.437151111111099</v>
      </c>
      <c r="F17">
        <f>AVERAGE(D17,E17)</f>
        <v>41.930797777777769</v>
      </c>
      <c r="G17">
        <v>41.791777777777767</v>
      </c>
      <c r="H17">
        <v>42.585555555555558</v>
      </c>
      <c r="I17">
        <v>41.868444444444449</v>
      </c>
      <c r="J17">
        <v>42.077555555555541</v>
      </c>
      <c r="K17">
        <v>42.342888888888901</v>
      </c>
    </row>
    <row r="18" spans="1:20" x14ac:dyDescent="0.25">
      <c r="A18" t="s">
        <v>11</v>
      </c>
      <c r="B18">
        <f>(B17-8.5685)/0.6935</f>
        <v>47.495553953376593</v>
      </c>
      <c r="C18">
        <f t="shared" ref="C18:K18" si="8">(C17-8.5685)/0.6935</f>
        <v>47.473123447889115</v>
      </c>
      <c r="D18">
        <f t="shared" si="8"/>
        <v>48.81895377713689</v>
      </c>
      <c r="E18">
        <f t="shared" si="8"/>
        <v>47.395315228711027</v>
      </c>
      <c r="F18">
        <f t="shared" si="8"/>
        <v>48.107134502923962</v>
      </c>
      <c r="G18">
        <f t="shared" si="8"/>
        <v>47.906673075382507</v>
      </c>
      <c r="H18">
        <f t="shared" si="8"/>
        <v>49.051269726828487</v>
      </c>
      <c r="I18">
        <f t="shared" si="8"/>
        <v>48.01722342385645</v>
      </c>
      <c r="J18">
        <f t="shared" si="8"/>
        <v>48.318753504766462</v>
      </c>
      <c r="K18">
        <f t="shared" si="8"/>
        <v>48.701353841224083</v>
      </c>
    </row>
    <row r="19" spans="1:20" x14ac:dyDescent="0.25">
      <c r="A19" t="s">
        <v>12</v>
      </c>
      <c r="B19" s="1">
        <f>98.85*((B18/10)^1.99)</f>
        <v>2195.4121265556587</v>
      </c>
      <c r="C19" s="1">
        <f t="shared" ref="C19:K19" si="9">98.85*((C18/10)^1.99)</f>
        <v>2193.3493428080164</v>
      </c>
      <c r="D19" s="1">
        <f t="shared" si="9"/>
        <v>2318.8236699618101</v>
      </c>
      <c r="E19" s="1">
        <f t="shared" si="9"/>
        <v>2186.2013177704871</v>
      </c>
      <c r="F19" s="1">
        <f t="shared" si="9"/>
        <v>2252.026811404663</v>
      </c>
      <c r="G19" s="1">
        <f t="shared" si="9"/>
        <v>2233.3908747431674</v>
      </c>
      <c r="H19" s="1">
        <f t="shared" si="9"/>
        <v>2340.8343343576598</v>
      </c>
      <c r="I19" s="1">
        <f t="shared" si="9"/>
        <v>2243.6586821254841</v>
      </c>
      <c r="J19" s="1">
        <f t="shared" si="9"/>
        <v>2271.7836031991501</v>
      </c>
      <c r="K19" s="1">
        <f t="shared" si="9"/>
        <v>2307.7211579859209</v>
      </c>
    </row>
    <row r="20" spans="1:20" x14ac:dyDescent="0.25">
      <c r="A20" t="s">
        <v>13</v>
      </c>
      <c r="B20" s="1">
        <f>B19*27000/10000</f>
        <v>5927.6127417002781</v>
      </c>
      <c r="C20" s="1">
        <f t="shared" ref="C20:K20" si="10">C19*27000/10000</f>
        <v>5922.043225581644</v>
      </c>
      <c r="D20" s="1">
        <f t="shared" si="10"/>
        <v>6260.8239088968876</v>
      </c>
      <c r="E20" s="1">
        <f t="shared" si="10"/>
        <v>5902.743557980315</v>
      </c>
      <c r="F20" s="1">
        <f t="shared" si="10"/>
        <v>6080.47239079259</v>
      </c>
      <c r="G20" s="1">
        <f t="shared" si="10"/>
        <v>6030.1553618065518</v>
      </c>
      <c r="H20" s="1">
        <f t="shared" si="10"/>
        <v>6320.2527027656815</v>
      </c>
      <c r="I20" s="1">
        <f t="shared" si="10"/>
        <v>6057.8784417388079</v>
      </c>
      <c r="J20" s="1">
        <f t="shared" si="10"/>
        <v>6133.8157286377054</v>
      </c>
      <c r="K20" s="1">
        <f t="shared" si="10"/>
        <v>6230.8471265619864</v>
      </c>
    </row>
    <row r="21" spans="1:20" x14ac:dyDescent="0.25">
      <c r="A21" t="s">
        <v>26</v>
      </c>
      <c r="C21" s="1">
        <f>C20-B20</f>
        <v>-5.5695161186340556</v>
      </c>
      <c r="D21" s="1">
        <f>D20-C20</f>
        <v>338.78068331524355</v>
      </c>
      <c r="E21" s="1">
        <f t="shared" ref="E21:K21" si="11">E20-D20</f>
        <v>-358.08035091657257</v>
      </c>
      <c r="F21" s="1">
        <f>F20-D20</f>
        <v>-180.35151810429761</v>
      </c>
      <c r="G21" s="1">
        <f>G20-E20</f>
        <v>127.41180382623679</v>
      </c>
      <c r="H21" s="1">
        <f t="shared" si="11"/>
        <v>290.09734095912972</v>
      </c>
      <c r="I21" s="1">
        <f t="shared" si="11"/>
        <v>-262.37426102687368</v>
      </c>
      <c r="J21" s="1">
        <f t="shared" si="11"/>
        <v>75.937286898897582</v>
      </c>
      <c r="K21" s="1">
        <f t="shared" si="11"/>
        <v>97.031397924281009</v>
      </c>
    </row>
    <row r="23" spans="1:20" x14ac:dyDescent="0.25">
      <c r="A23" t="s">
        <v>16</v>
      </c>
      <c r="B23" t="s">
        <v>2</v>
      </c>
      <c r="C23" t="s">
        <v>22</v>
      </c>
      <c r="D23" t="s">
        <v>3</v>
      </c>
      <c r="E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</row>
    <row r="24" spans="1:20" x14ac:dyDescent="0.25">
      <c r="A24" t="s">
        <v>10</v>
      </c>
      <c r="B24">
        <v>39.673333333333346</v>
      </c>
      <c r="C24">
        <v>42.666666666666664</v>
      </c>
      <c r="D24">
        <v>42.022222222222211</v>
      </c>
      <c r="E24">
        <v>43.325031111111116</v>
      </c>
      <c r="F24">
        <f>AVERAGE(D24,E24)</f>
        <v>42.673626666666664</v>
      </c>
      <c r="G24">
        <v>43.763555555555563</v>
      </c>
      <c r="H24">
        <v>44.50822222222223</v>
      </c>
      <c r="I24">
        <v>44.325111111111106</v>
      </c>
      <c r="J24">
        <v>44.210444444444448</v>
      </c>
      <c r="K24">
        <v>45.016222222222218</v>
      </c>
    </row>
    <row r="25" spans="1:20" x14ac:dyDescent="0.25">
      <c r="A25" t="s">
        <v>11</v>
      </c>
      <c r="B25">
        <f>(B24-8.5685)/0.6935</f>
        <v>44.85195866378276</v>
      </c>
      <c r="C25">
        <f t="shared" ref="C25:K25" si="12">(C24-8.5685)/0.6935</f>
        <v>49.168228791155968</v>
      </c>
      <c r="D25">
        <f t="shared" si="12"/>
        <v>48.238964992389633</v>
      </c>
      <c r="E25">
        <f t="shared" si="12"/>
        <v>50.117564687975651</v>
      </c>
      <c r="F25">
        <f t="shared" si="12"/>
        <v>49.178264840182642</v>
      </c>
      <c r="G25">
        <f t="shared" si="12"/>
        <v>50.749899863814797</v>
      </c>
      <c r="H25">
        <f t="shared" si="12"/>
        <v>51.823680205078915</v>
      </c>
      <c r="I25">
        <f t="shared" si="12"/>
        <v>51.559641111912192</v>
      </c>
      <c r="J25">
        <f t="shared" si="12"/>
        <v>51.394296242890334</v>
      </c>
      <c r="K25">
        <f t="shared" si="12"/>
        <v>52.556196427140904</v>
      </c>
    </row>
    <row r="26" spans="1:20" x14ac:dyDescent="0.25">
      <c r="A26" t="s">
        <v>12</v>
      </c>
      <c r="B26" s="1">
        <f>98.85*((B25/10)^1.99)</f>
        <v>1958.9424885087517</v>
      </c>
      <c r="C26" s="1">
        <f t="shared" ref="C26:K26" si="13">98.85*((C25/10)^1.99)</f>
        <v>2351.9547155330742</v>
      </c>
      <c r="D26" s="1">
        <f t="shared" si="13"/>
        <v>2264.3244496497891</v>
      </c>
      <c r="E26" s="1">
        <f t="shared" si="13"/>
        <v>2443.1869121689274</v>
      </c>
      <c r="F26" s="1">
        <f t="shared" si="13"/>
        <v>2352.9101570752223</v>
      </c>
      <c r="G26" s="1">
        <f t="shared" si="13"/>
        <v>2504.913313915506</v>
      </c>
      <c r="H26" s="1">
        <f t="shared" si="13"/>
        <v>2611.4871462537703</v>
      </c>
      <c r="I26" s="1">
        <f t="shared" si="13"/>
        <v>2585.0761819832423</v>
      </c>
      <c r="J26" s="1">
        <f t="shared" si="13"/>
        <v>2568.6052829220348</v>
      </c>
      <c r="K26" s="1">
        <f t="shared" si="13"/>
        <v>2685.4575309552679</v>
      </c>
    </row>
    <row r="27" spans="1:20" x14ac:dyDescent="0.25">
      <c r="A27" t="s">
        <v>13</v>
      </c>
      <c r="B27" s="1">
        <f>B26*4500/10000</f>
        <v>881.5241198289383</v>
      </c>
      <c r="C27" s="1">
        <f t="shared" ref="C27:K27" si="14">C26*4500/10000</f>
        <v>1058.3796219898834</v>
      </c>
      <c r="D27" s="1">
        <f t="shared" si="14"/>
        <v>1018.9460023424052</v>
      </c>
      <c r="E27" s="1">
        <f t="shared" si="14"/>
        <v>1099.4341104760174</v>
      </c>
      <c r="F27" s="1">
        <f t="shared" si="14"/>
        <v>1058.8095706838499</v>
      </c>
      <c r="G27" s="1">
        <f t="shared" si="14"/>
        <v>1127.2109912619776</v>
      </c>
      <c r="H27" s="1">
        <f t="shared" si="14"/>
        <v>1175.1692158141966</v>
      </c>
      <c r="I27" s="1">
        <f t="shared" si="14"/>
        <v>1163.2842818924591</v>
      </c>
      <c r="J27" s="1">
        <f t="shared" si="14"/>
        <v>1155.8723773149156</v>
      </c>
      <c r="K27" s="1">
        <f t="shared" si="14"/>
        <v>1208.4558889298705</v>
      </c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t="s">
        <v>26</v>
      </c>
      <c r="C28" s="1">
        <f>C27-B27</f>
        <v>176.85550216094509</v>
      </c>
      <c r="D28" s="1">
        <f>D27-C27</f>
        <v>-39.433619647478167</v>
      </c>
      <c r="E28" s="1">
        <f t="shared" ref="E28:K28" si="15">E27-D27</f>
        <v>80.488108133612172</v>
      </c>
      <c r="F28" s="1">
        <f>F27-D27</f>
        <v>39.863568341444648</v>
      </c>
      <c r="G28" s="1">
        <f>G27-E27</f>
        <v>27.776880785960202</v>
      </c>
      <c r="H28" s="1">
        <f t="shared" si="15"/>
        <v>47.958224552219008</v>
      </c>
      <c r="I28" s="1">
        <f t="shared" si="15"/>
        <v>-11.884933921737456</v>
      </c>
      <c r="J28" s="1">
        <f t="shared" si="15"/>
        <v>-7.4119045775435097</v>
      </c>
      <c r="K28" s="1">
        <f t="shared" si="15"/>
        <v>52.583511614954887</v>
      </c>
      <c r="M28" s="1"/>
    </row>
    <row r="30" spans="1:20" x14ac:dyDescent="0.25">
      <c r="A30" t="s">
        <v>19</v>
      </c>
      <c r="B30" t="s">
        <v>2</v>
      </c>
      <c r="C30" t="s">
        <v>22</v>
      </c>
      <c r="D30" t="s">
        <v>3</v>
      </c>
      <c r="E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</row>
    <row r="31" spans="1:20" x14ac:dyDescent="0.25">
      <c r="A31" t="s">
        <v>10</v>
      </c>
      <c r="B31">
        <v>46.564444444444455</v>
      </c>
      <c r="C31">
        <v>48.335555555555551</v>
      </c>
      <c r="D31">
        <v>47.420000000000016</v>
      </c>
      <c r="E31">
        <v>48.041844444444443</v>
      </c>
      <c r="F31">
        <f>AVERAGE(D31,E31)</f>
        <v>47.730922222222233</v>
      </c>
      <c r="G31">
        <v>48.777111111111104</v>
      </c>
      <c r="H31">
        <v>48.645111111111113</v>
      </c>
      <c r="I31">
        <v>48.912444444444432</v>
      </c>
      <c r="J31">
        <v>49.102444444444437</v>
      </c>
      <c r="K31">
        <v>49.526888888888877</v>
      </c>
    </row>
    <row r="32" spans="1:20" x14ac:dyDescent="0.25">
      <c r="A32" t="s">
        <v>11</v>
      </c>
      <c r="B32">
        <f>(B31-8.5685)/0.6935</f>
        <v>54.788672594728844</v>
      </c>
      <c r="C32">
        <f t="shared" ref="C32:K32" si="16">(C31-8.5685)/0.6935</f>
        <v>57.342545862372823</v>
      </c>
      <c r="D32">
        <f t="shared" si="16"/>
        <v>56.022350396539316</v>
      </c>
      <c r="E32">
        <f t="shared" si="16"/>
        <v>56.919025875190258</v>
      </c>
      <c r="F32">
        <f t="shared" si="16"/>
        <v>56.470688135864791</v>
      </c>
      <c r="G32">
        <f t="shared" si="16"/>
        <v>57.979251782424086</v>
      </c>
      <c r="H32">
        <f t="shared" si="16"/>
        <v>57.788912921573342</v>
      </c>
      <c r="I32">
        <f t="shared" si="16"/>
        <v>58.174397180165009</v>
      </c>
      <c r="J32">
        <f t="shared" si="16"/>
        <v>58.448369782904741</v>
      </c>
      <c r="K32">
        <f t="shared" si="16"/>
        <v>59.060402146919792</v>
      </c>
    </row>
    <row r="33" spans="1:11" x14ac:dyDescent="0.25">
      <c r="A33" t="s">
        <v>12</v>
      </c>
      <c r="B33" s="1">
        <f>98.85*((B32/10)^1.99)</f>
        <v>2917.2343793785776</v>
      </c>
      <c r="C33" s="1">
        <f t="shared" ref="C33:K33" si="17">98.85*((C32/10)^1.99)</f>
        <v>3194.0804098375206</v>
      </c>
      <c r="D33" s="1">
        <f t="shared" si="17"/>
        <v>3049.4092367553467</v>
      </c>
      <c r="E33" s="1">
        <f t="shared" si="17"/>
        <v>3147.3063413591794</v>
      </c>
      <c r="F33" s="1">
        <f t="shared" si="17"/>
        <v>3098.1654234904618</v>
      </c>
      <c r="G33" s="1">
        <f t="shared" si="17"/>
        <v>3265.0449201005135</v>
      </c>
      <c r="H33" s="1">
        <f t="shared" si="17"/>
        <v>3243.7492762456709</v>
      </c>
      <c r="I33" s="1">
        <f t="shared" si="17"/>
        <v>3286.9503053191461</v>
      </c>
      <c r="J33" s="1">
        <f t="shared" si="17"/>
        <v>3317.827134396066</v>
      </c>
      <c r="K33" s="1">
        <f t="shared" si="17"/>
        <v>3387.3222061439474</v>
      </c>
    </row>
    <row r="34" spans="1:11" x14ac:dyDescent="0.25">
      <c r="A34" t="s">
        <v>13</v>
      </c>
      <c r="B34" s="1">
        <f>B33*4500/10000</f>
        <v>1312.7554707203599</v>
      </c>
      <c r="C34" s="1">
        <f t="shared" ref="C34:K34" si="18">C33*4500/10000</f>
        <v>1437.3361844268843</v>
      </c>
      <c r="D34" s="1">
        <f t="shared" si="18"/>
        <v>1372.2341565399061</v>
      </c>
      <c r="E34" s="1">
        <f t="shared" si="18"/>
        <v>1416.2878536116307</v>
      </c>
      <c r="F34" s="1">
        <f t="shared" si="18"/>
        <v>1394.1744405707077</v>
      </c>
      <c r="G34" s="1">
        <f t="shared" si="18"/>
        <v>1469.2702140452311</v>
      </c>
      <c r="H34" s="1">
        <f t="shared" si="18"/>
        <v>1459.6871743105519</v>
      </c>
      <c r="I34" s="1">
        <f t="shared" si="18"/>
        <v>1479.1276373936157</v>
      </c>
      <c r="J34" s="1">
        <f t="shared" si="18"/>
        <v>1493.0222104782297</v>
      </c>
      <c r="K34" s="1">
        <f t="shared" si="18"/>
        <v>1524.2949927647765</v>
      </c>
    </row>
    <row r="35" spans="1:11" x14ac:dyDescent="0.25">
      <c r="A35" t="s">
        <v>26</v>
      </c>
      <c r="C35" s="1">
        <f>C34-B34</f>
        <v>124.58071370652442</v>
      </c>
      <c r="D35" s="1">
        <f>D34-C34</f>
        <v>-65.102027886978249</v>
      </c>
      <c r="E35" s="1">
        <f t="shared" ref="E35:K35" si="19">E34-D34</f>
        <v>44.053697071724628</v>
      </c>
      <c r="F35" s="1">
        <f>F34-D34</f>
        <v>21.940284030801649</v>
      </c>
      <c r="G35" s="1">
        <f>G34-E34</f>
        <v>52.982360433600434</v>
      </c>
      <c r="H35" s="1">
        <f t="shared" si="19"/>
        <v>-9.5830397346792324</v>
      </c>
      <c r="I35" s="1">
        <f t="shared" si="19"/>
        <v>19.440463083063833</v>
      </c>
      <c r="J35" s="1">
        <f t="shared" si="19"/>
        <v>13.894573084613967</v>
      </c>
      <c r="K35" s="1">
        <f t="shared" si="19"/>
        <v>31.272782286546772</v>
      </c>
    </row>
    <row r="37" spans="1:11" x14ac:dyDescent="0.25">
      <c r="A37" t="s">
        <v>20</v>
      </c>
      <c r="B37" t="s">
        <v>2</v>
      </c>
      <c r="C37" t="s">
        <v>22</v>
      </c>
      <c r="D37" t="s">
        <v>3</v>
      </c>
      <c r="E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</row>
    <row r="38" spans="1:11" x14ac:dyDescent="0.25">
      <c r="A38" t="s">
        <v>10</v>
      </c>
      <c r="B38">
        <v>44.317777777777785</v>
      </c>
      <c r="C38">
        <v>44.64222222222223</v>
      </c>
      <c r="D38">
        <v>45.284444444444446</v>
      </c>
      <c r="E38">
        <v>43.811915555555565</v>
      </c>
      <c r="F38">
        <f>AVERAGE(D38,E38)</f>
        <v>44.548180000000002</v>
      </c>
      <c r="G38">
        <v>44.440222222222225</v>
      </c>
      <c r="H38">
        <v>45.028444444444439</v>
      </c>
      <c r="I38">
        <v>44.535999999999994</v>
      </c>
      <c r="J38">
        <v>44.73288888888888</v>
      </c>
      <c r="K38">
        <v>45.49955555555556</v>
      </c>
    </row>
    <row r="39" spans="1:11" x14ac:dyDescent="0.25">
      <c r="A39" t="s">
        <v>11</v>
      </c>
      <c r="B39">
        <f>(B38-8.5685)/0.6935</f>
        <v>51.549066730753836</v>
      </c>
      <c r="C39">
        <f t="shared" ref="C39:K39" si="20">(C38-8.5685)/0.6935</f>
        <v>52.016902988063777</v>
      </c>
      <c r="D39">
        <f t="shared" si="20"/>
        <v>52.942962428903307</v>
      </c>
      <c r="E39">
        <f t="shared" si="20"/>
        <v>50.819633101017395</v>
      </c>
      <c r="F39">
        <f t="shared" si="20"/>
        <v>51.881297764960351</v>
      </c>
      <c r="G39">
        <f t="shared" si="20"/>
        <v>51.725626852519433</v>
      </c>
      <c r="H39">
        <f t="shared" si="20"/>
        <v>52.573820395738196</v>
      </c>
      <c r="I39">
        <f t="shared" si="20"/>
        <v>51.863734679163656</v>
      </c>
      <c r="J39">
        <f t="shared" si="20"/>
        <v>52.147640791476391</v>
      </c>
      <c r="K39">
        <f t="shared" si="20"/>
        <v>53.253144276215657</v>
      </c>
    </row>
    <row r="40" spans="1:11" x14ac:dyDescent="0.25">
      <c r="A40" t="s">
        <v>12</v>
      </c>
      <c r="B40" s="1">
        <f>98.85*((B39/10)^1.99)</f>
        <v>2584.0212428426748</v>
      </c>
      <c r="C40" s="1">
        <f t="shared" ref="C40:K40" si="21">98.85*((C39/10)^1.99)</f>
        <v>2630.8992155158189</v>
      </c>
      <c r="D40" s="1">
        <f t="shared" si="21"/>
        <v>2724.9282322412682</v>
      </c>
      <c r="E40" s="1">
        <f t="shared" si="21"/>
        <v>2511.7673391924504</v>
      </c>
      <c r="F40" s="1">
        <f t="shared" si="21"/>
        <v>2617.2681935640394</v>
      </c>
      <c r="G40" s="1">
        <f t="shared" si="21"/>
        <v>2601.6636015455933</v>
      </c>
      <c r="H40" s="1">
        <f t="shared" si="21"/>
        <v>2687.2498826515939</v>
      </c>
      <c r="I40" s="1">
        <f t="shared" si="21"/>
        <v>2615.505330757594</v>
      </c>
      <c r="J40" s="1">
        <f t="shared" si="21"/>
        <v>2644.0743165416457</v>
      </c>
      <c r="K40" s="1">
        <f t="shared" si="21"/>
        <v>2756.7902984405741</v>
      </c>
    </row>
    <row r="41" spans="1:11" x14ac:dyDescent="0.25">
      <c r="A41" t="s">
        <v>13</v>
      </c>
      <c r="B41" s="1">
        <f>B40*4500/10000</f>
        <v>1162.8095592792035</v>
      </c>
      <c r="C41" s="1">
        <f t="shared" ref="C41:K41" si="22">C40*4500/10000</f>
        <v>1183.9046469821185</v>
      </c>
      <c r="D41" s="1">
        <f t="shared" si="22"/>
        <v>1226.2177045085707</v>
      </c>
      <c r="E41" s="1">
        <f t="shared" si="22"/>
        <v>1130.2953026366026</v>
      </c>
      <c r="F41" s="1">
        <f t="shared" si="22"/>
        <v>1177.7706871038179</v>
      </c>
      <c r="G41" s="1">
        <f t="shared" si="22"/>
        <v>1170.748620695517</v>
      </c>
      <c r="H41" s="1">
        <f t="shared" si="22"/>
        <v>1209.2624471932172</v>
      </c>
      <c r="I41" s="1">
        <f t="shared" si="22"/>
        <v>1176.9773988409172</v>
      </c>
      <c r="J41" s="1">
        <f t="shared" si="22"/>
        <v>1189.8334424437405</v>
      </c>
      <c r="K41" s="1">
        <f t="shared" si="22"/>
        <v>1240.5556342982584</v>
      </c>
    </row>
    <row r="42" spans="1:11" x14ac:dyDescent="0.25">
      <c r="A42" t="s">
        <v>26</v>
      </c>
      <c r="C42" s="1">
        <f>C41-B41</f>
        <v>21.095087702914952</v>
      </c>
      <c r="D42" s="1">
        <f>D41-C41</f>
        <v>42.313057526452212</v>
      </c>
      <c r="E42" s="1">
        <f t="shared" ref="E42:K42" si="23">E41-D41</f>
        <v>-95.922401871968077</v>
      </c>
      <c r="F42" s="1">
        <f>F41-D41</f>
        <v>-48.447017404752842</v>
      </c>
      <c r="G42" s="1">
        <f>G41-E41</f>
        <v>40.453318058914419</v>
      </c>
      <c r="H42" s="1">
        <f t="shared" si="23"/>
        <v>38.513826497700165</v>
      </c>
      <c r="I42" s="1">
        <f t="shared" si="23"/>
        <v>-32.285048352300009</v>
      </c>
      <c r="J42" s="1">
        <f t="shared" si="23"/>
        <v>12.85604360282332</v>
      </c>
      <c r="K42" s="1">
        <f t="shared" si="23"/>
        <v>50.72219185451786</v>
      </c>
    </row>
    <row r="44" spans="1:11" x14ac:dyDescent="0.25">
      <c r="A44" t="s">
        <v>21</v>
      </c>
      <c r="B44" t="s">
        <v>2</v>
      </c>
      <c r="C44" t="s">
        <v>22</v>
      </c>
      <c r="D44" t="s">
        <v>3</v>
      </c>
      <c r="E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</row>
    <row r="45" spans="1:11" x14ac:dyDescent="0.25">
      <c r="A45" t="s">
        <v>10</v>
      </c>
      <c r="B45">
        <v>50.037777777777784</v>
      </c>
      <c r="C45">
        <v>53.333333333333321</v>
      </c>
      <c r="D45">
        <v>52.675555555555547</v>
      </c>
      <c r="E45">
        <v>52.460368888888887</v>
      </c>
      <c r="F45">
        <f>AVERAGE(D45,E45)</f>
        <v>52.567962222222221</v>
      </c>
      <c r="G45">
        <v>53.801111111111105</v>
      </c>
      <c r="H45">
        <v>54.576888888888888</v>
      </c>
      <c r="I45">
        <v>55.041555555555554</v>
      </c>
      <c r="J45">
        <v>53.956666666666663</v>
      </c>
      <c r="K45">
        <v>55.605111111111114</v>
      </c>
    </row>
    <row r="46" spans="1:11" x14ac:dyDescent="0.25">
      <c r="A46" t="s">
        <v>11</v>
      </c>
      <c r="B46">
        <f>(B45-8.5685)/0.6935</f>
        <v>59.797084034286641</v>
      </c>
      <c r="C46">
        <f t="shared" ref="C46:K46" si="24">(C45-8.5685)/0.6935</f>
        <v>64.549146839701976</v>
      </c>
      <c r="D46">
        <f t="shared" si="24"/>
        <v>63.600656893374975</v>
      </c>
      <c r="E46">
        <f t="shared" si="24"/>
        <v>63.290366097893134</v>
      </c>
      <c r="F46">
        <f t="shared" si="24"/>
        <v>63.445511495634058</v>
      </c>
      <c r="G46">
        <f t="shared" si="24"/>
        <v>65.223664183289259</v>
      </c>
      <c r="H46">
        <f t="shared" si="24"/>
        <v>66.342305535528311</v>
      </c>
      <c r="I46">
        <f t="shared" si="24"/>
        <v>67.012336778018096</v>
      </c>
      <c r="J46">
        <f t="shared" si="24"/>
        <v>65.447969238163893</v>
      </c>
      <c r="K46">
        <f t="shared" si="24"/>
        <v>67.824961948249623</v>
      </c>
    </row>
    <row r="47" spans="1:11" x14ac:dyDescent="0.25">
      <c r="A47" t="s">
        <v>12</v>
      </c>
      <c r="B47" s="1">
        <f>98.85*((B46/10)^1.99)</f>
        <v>3471.9214135536949</v>
      </c>
      <c r="C47" s="1">
        <f t="shared" ref="C47:K47" si="25">98.85*((C46/10)^1.99)</f>
        <v>4042.5814750836448</v>
      </c>
      <c r="D47" s="1">
        <f t="shared" si="25"/>
        <v>3925.2313618763947</v>
      </c>
      <c r="E47" s="1">
        <f t="shared" si="25"/>
        <v>3887.214564110895</v>
      </c>
      <c r="F47" s="1">
        <f t="shared" si="25"/>
        <v>3906.1999544708706</v>
      </c>
      <c r="G47" s="1">
        <f t="shared" si="25"/>
        <v>4127.0811485879494</v>
      </c>
      <c r="H47" s="1">
        <f t="shared" si="25"/>
        <v>4269.1349982309148</v>
      </c>
      <c r="I47" s="1">
        <f t="shared" si="25"/>
        <v>4355.3659435938143</v>
      </c>
      <c r="J47" s="1">
        <f t="shared" si="25"/>
        <v>4155.3734723827702</v>
      </c>
      <c r="K47" s="1">
        <f t="shared" si="25"/>
        <v>4461.0993542141105</v>
      </c>
    </row>
    <row r="48" spans="1:11" x14ac:dyDescent="0.25">
      <c r="A48" t="s">
        <v>13</v>
      </c>
      <c r="B48" s="1">
        <f>B47*1100/10000</f>
        <v>381.91135549090643</v>
      </c>
      <c r="C48" s="1">
        <f t="shared" ref="C48:K48" si="26">C47*1100/10000</f>
        <v>444.68396225920094</v>
      </c>
      <c r="D48" s="1">
        <f t="shared" si="26"/>
        <v>431.77544980640334</v>
      </c>
      <c r="E48" s="1">
        <f t="shared" si="26"/>
        <v>427.59360205219843</v>
      </c>
      <c r="F48" s="1">
        <f t="shared" si="26"/>
        <v>429.6819949917957</v>
      </c>
      <c r="G48" s="1">
        <f t="shared" si="26"/>
        <v>453.97892634467445</v>
      </c>
      <c r="H48" s="1">
        <f t="shared" si="26"/>
        <v>469.60484980540059</v>
      </c>
      <c r="I48" s="1">
        <f t="shared" si="26"/>
        <v>479.0902537953196</v>
      </c>
      <c r="J48" s="1">
        <f t="shared" si="26"/>
        <v>457.09108196210468</v>
      </c>
      <c r="K48" s="1">
        <f t="shared" si="26"/>
        <v>490.72092896355213</v>
      </c>
    </row>
    <row r="49" spans="1:13" x14ac:dyDescent="0.25">
      <c r="A49" t="s">
        <v>26</v>
      </c>
      <c r="C49" s="1">
        <f>C48-B48</f>
        <v>62.772606768294509</v>
      </c>
      <c r="D49" s="1">
        <f>D48-C48</f>
        <v>-12.908512452797595</v>
      </c>
      <c r="E49" s="1">
        <f t="shared" ref="E49:K49" si="27">E48-D48</f>
        <v>-4.1818477542049095</v>
      </c>
      <c r="F49" s="1">
        <f>F48-D48</f>
        <v>-2.0934548146076395</v>
      </c>
      <c r="G49" s="1">
        <f>G48-E48</f>
        <v>26.385324292476014</v>
      </c>
      <c r="H49" s="1">
        <f t="shared" si="27"/>
        <v>15.625923460726142</v>
      </c>
      <c r="I49" s="1">
        <f t="shared" si="27"/>
        <v>9.485403989919007</v>
      </c>
      <c r="J49" s="1">
        <f t="shared" si="27"/>
        <v>-21.999171833214916</v>
      </c>
      <c r="K49" s="1">
        <f t="shared" si="27"/>
        <v>33.629847001447445</v>
      </c>
    </row>
    <row r="50" spans="1:13" x14ac:dyDescent="0.25">
      <c r="M50" s="1"/>
    </row>
    <row r="51" spans="1:13" x14ac:dyDescent="0.25">
      <c r="A51" t="s">
        <v>17</v>
      </c>
      <c r="B51" t="s">
        <v>2</v>
      </c>
      <c r="C51" t="s">
        <v>22</v>
      </c>
      <c r="D51" t="s">
        <v>3</v>
      </c>
      <c r="E51" t="s">
        <v>4</v>
      </c>
      <c r="G51" t="s">
        <v>5</v>
      </c>
      <c r="H51" t="s">
        <v>6</v>
      </c>
      <c r="I51" t="s">
        <v>7</v>
      </c>
      <c r="J51" t="s">
        <v>8</v>
      </c>
      <c r="K51" t="s">
        <v>9</v>
      </c>
    </row>
    <row r="52" spans="1:13" x14ac:dyDescent="0.25">
      <c r="A52" t="s">
        <v>10</v>
      </c>
      <c r="B52">
        <v>52.777777777777786</v>
      </c>
      <c r="C52">
        <v>55.165116279069764</v>
      </c>
      <c r="D52">
        <v>55.409090909090921</v>
      </c>
      <c r="E52">
        <v>54.366049999999994</v>
      </c>
      <c r="F52">
        <f>AVERAGE(D52,E52)</f>
        <v>54.887570454545454</v>
      </c>
      <c r="G52">
        <v>56.354545454545445</v>
      </c>
      <c r="H52">
        <v>57.083409090909079</v>
      </c>
      <c r="I52">
        <v>57.309318181818178</v>
      </c>
      <c r="J52">
        <v>57.051818181818184</v>
      </c>
      <c r="K52">
        <v>57.792499999999997</v>
      </c>
    </row>
    <row r="53" spans="1:13" x14ac:dyDescent="0.25">
      <c r="A53" t="s">
        <v>11</v>
      </c>
      <c r="B53">
        <f>(B52-8.5685)/0.6935</f>
        <v>63.748057358006903</v>
      </c>
      <c r="C53">
        <f t="shared" ref="C53:K53" si="28">(C52-8.5685)/0.6935</f>
        <v>67.190506530742269</v>
      </c>
      <c r="D53">
        <f t="shared" si="28"/>
        <v>67.542308448580997</v>
      </c>
      <c r="E53">
        <f t="shared" si="28"/>
        <v>66.038284066330206</v>
      </c>
      <c r="F53">
        <f t="shared" si="28"/>
        <v>66.790296257455594</v>
      </c>
      <c r="G53">
        <f t="shared" si="28"/>
        <v>68.905617093792998</v>
      </c>
      <c r="H53">
        <f t="shared" si="28"/>
        <v>69.956610080618717</v>
      </c>
      <c r="I53">
        <f t="shared" si="28"/>
        <v>70.282362194402566</v>
      </c>
      <c r="J53">
        <f t="shared" si="28"/>
        <v>69.911057219636888</v>
      </c>
      <c r="K53">
        <f t="shared" si="28"/>
        <v>70.979091564527749</v>
      </c>
    </row>
    <row r="54" spans="1:13" x14ac:dyDescent="0.25">
      <c r="A54" t="s">
        <v>12</v>
      </c>
      <c r="B54" s="1">
        <f>98.85*((B53/10)^1.99)</f>
        <v>3943.3553398125969</v>
      </c>
      <c r="C54" s="1">
        <f t="shared" ref="C54:K54" si="29">98.85*((C53/10)^1.99)</f>
        <v>4378.4402221049968</v>
      </c>
      <c r="D54" s="1">
        <f t="shared" si="29"/>
        <v>4424.1792470232367</v>
      </c>
      <c r="E54" s="1">
        <f t="shared" si="29"/>
        <v>4230.2913178515082</v>
      </c>
      <c r="F54" s="1">
        <f t="shared" si="29"/>
        <v>4326.6949791325897</v>
      </c>
      <c r="G54" s="1">
        <f t="shared" si="29"/>
        <v>4603.661469866036</v>
      </c>
      <c r="H54" s="1">
        <f t="shared" si="29"/>
        <v>4744.4502728812886</v>
      </c>
      <c r="I54" s="1">
        <f t="shared" si="29"/>
        <v>4788.5156332550332</v>
      </c>
      <c r="J54" s="1">
        <f t="shared" si="29"/>
        <v>4738.3043674815581</v>
      </c>
      <c r="K54" s="1">
        <f t="shared" si="29"/>
        <v>4883.4443455834562</v>
      </c>
    </row>
    <row r="55" spans="1:13" x14ac:dyDescent="0.25">
      <c r="A55" t="s">
        <v>13</v>
      </c>
      <c r="B55" s="1">
        <f>B54*1100/10000</f>
        <v>433.76908737938561</v>
      </c>
      <c r="C55" s="1">
        <f t="shared" ref="C55:K55" si="30">C54*1100/10000</f>
        <v>481.62842443154966</v>
      </c>
      <c r="D55" s="1">
        <f t="shared" si="30"/>
        <v>486.65971717255599</v>
      </c>
      <c r="E55" s="1">
        <f t="shared" si="30"/>
        <v>465.33204496366585</v>
      </c>
      <c r="F55" s="1">
        <f t="shared" si="30"/>
        <v>475.93644770458491</v>
      </c>
      <c r="G55" s="1">
        <f t="shared" si="30"/>
        <v>506.4027616852639</v>
      </c>
      <c r="H55" s="1">
        <f t="shared" si="30"/>
        <v>521.88953001694176</v>
      </c>
      <c r="I55" s="1">
        <f t="shared" si="30"/>
        <v>526.73671965805363</v>
      </c>
      <c r="J55" s="1">
        <f t="shared" si="30"/>
        <v>521.21348042297143</v>
      </c>
      <c r="K55" s="1">
        <f t="shared" si="30"/>
        <v>537.17887801418021</v>
      </c>
    </row>
    <row r="56" spans="1:13" x14ac:dyDescent="0.25">
      <c r="A56" t="s">
        <v>26</v>
      </c>
      <c r="C56" s="1">
        <f>C55-B55</f>
        <v>47.859337052164051</v>
      </c>
      <c r="D56" s="1">
        <f>D55-C55</f>
        <v>5.0312927410063253</v>
      </c>
      <c r="E56" s="1">
        <f t="shared" ref="E56:K56" si="31">E55-D55</f>
        <v>-21.327672208890135</v>
      </c>
      <c r="F56" s="1">
        <f>F55-D55</f>
        <v>-10.723269467971079</v>
      </c>
      <c r="G56" s="1">
        <f>G55-E55</f>
        <v>41.070716721598046</v>
      </c>
      <c r="H56" s="1">
        <f t="shared" si="31"/>
        <v>15.486768331677865</v>
      </c>
      <c r="I56" s="1">
        <f t="shared" si="31"/>
        <v>4.8471896411118678</v>
      </c>
      <c r="J56" s="1">
        <f t="shared" si="31"/>
        <v>-5.523239235082201</v>
      </c>
      <c r="K56" s="1">
        <f t="shared" si="31"/>
        <v>15.965397591208784</v>
      </c>
    </row>
    <row r="58" spans="1:13" x14ac:dyDescent="0.25">
      <c r="A58" t="s">
        <v>18</v>
      </c>
      <c r="B58" t="s">
        <v>2</v>
      </c>
      <c r="C58" t="s">
        <v>22</v>
      </c>
      <c r="D58" t="s">
        <v>3</v>
      </c>
      <c r="E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</row>
    <row r="59" spans="1:13" x14ac:dyDescent="0.25">
      <c r="A59" t="s">
        <v>10</v>
      </c>
      <c r="B59">
        <v>49.739999999999995</v>
      </c>
      <c r="C59">
        <v>49.748888888888878</v>
      </c>
      <c r="D59">
        <v>49.69111111111112</v>
      </c>
      <c r="E59">
        <v>48.990595555555544</v>
      </c>
      <c r="F59">
        <f>AVERAGE(D59,E59)</f>
        <v>49.340853333333328</v>
      </c>
      <c r="G59">
        <v>50.499111111111112</v>
      </c>
      <c r="H59">
        <v>51.317777777777785</v>
      </c>
      <c r="I59">
        <v>51.370000000000005</v>
      </c>
      <c r="J59">
        <v>51.428222222222225</v>
      </c>
      <c r="K59">
        <v>51.841777777777772</v>
      </c>
    </row>
    <row r="60" spans="1:13" x14ac:dyDescent="0.25">
      <c r="A60" t="s">
        <v>11</v>
      </c>
      <c r="B60">
        <f>(B59-8.5685)/0.6935</f>
        <v>59.367700072098046</v>
      </c>
      <c r="C60">
        <f t="shared" ref="C60:K60" si="32">(C59-8.5685)/0.6935</f>
        <v>59.380517503805159</v>
      </c>
      <c r="D60">
        <f t="shared" si="32"/>
        <v>59.297204197708894</v>
      </c>
      <c r="E60">
        <f t="shared" si="32"/>
        <v>58.287088039734023</v>
      </c>
      <c r="F60">
        <f t="shared" si="32"/>
        <v>58.792146118721455</v>
      </c>
      <c r="G60">
        <f t="shared" si="32"/>
        <v>60.462308739886247</v>
      </c>
      <c r="H60">
        <f t="shared" si="32"/>
        <v>61.642794200112164</v>
      </c>
      <c r="I60">
        <f t="shared" si="32"/>
        <v>61.718096611391495</v>
      </c>
      <c r="J60">
        <f t="shared" si="32"/>
        <v>61.802050789073142</v>
      </c>
      <c r="K60">
        <f t="shared" si="32"/>
        <v>62.39838179924697</v>
      </c>
    </row>
    <row r="61" spans="1:13" x14ac:dyDescent="0.25">
      <c r="A61" t="s">
        <v>12</v>
      </c>
      <c r="B61" s="1">
        <f>98.85*((B60/10)^1.99)</f>
        <v>3422.4855283103338</v>
      </c>
      <c r="C61" s="1">
        <f t="shared" ref="C61:K61" si="33">98.85*((C60/10)^1.99)</f>
        <v>3423.9561192807441</v>
      </c>
      <c r="D61" s="1">
        <f t="shared" si="33"/>
        <v>3414.4028959367151</v>
      </c>
      <c r="E61" s="1">
        <f t="shared" si="33"/>
        <v>3299.633225121946</v>
      </c>
      <c r="F61" s="1">
        <f t="shared" si="33"/>
        <v>3356.7740410883257</v>
      </c>
      <c r="G61" s="1">
        <f t="shared" si="33"/>
        <v>3549.2065928832089</v>
      </c>
      <c r="H61" s="1">
        <f t="shared" si="33"/>
        <v>3688.4379658193388</v>
      </c>
      <c r="I61" s="1">
        <f t="shared" si="33"/>
        <v>3697.4098706681393</v>
      </c>
      <c r="J61" s="1">
        <f t="shared" si="33"/>
        <v>3707.4253742220099</v>
      </c>
      <c r="K61" s="1">
        <f t="shared" si="33"/>
        <v>3778.9539057590737</v>
      </c>
    </row>
    <row r="62" spans="1:13" x14ac:dyDescent="0.25">
      <c r="A62" t="s">
        <v>13</v>
      </c>
      <c r="B62" s="1">
        <f>B61*1100/10000</f>
        <v>376.4734081141367</v>
      </c>
      <c r="C62" s="1">
        <f t="shared" ref="C62:K62" si="34">C61*1100/10000</f>
        <v>376.63517312088186</v>
      </c>
      <c r="D62" s="1">
        <f t="shared" si="34"/>
        <v>375.58431855303871</v>
      </c>
      <c r="E62" s="1">
        <f t="shared" si="34"/>
        <v>362.95965476341405</v>
      </c>
      <c r="F62" s="1">
        <f t="shared" si="34"/>
        <v>369.24514451971584</v>
      </c>
      <c r="G62" s="1">
        <f t="shared" si="34"/>
        <v>390.41272521715297</v>
      </c>
      <c r="H62" s="1">
        <f t="shared" si="34"/>
        <v>405.72817624012725</v>
      </c>
      <c r="I62" s="1">
        <f t="shared" si="34"/>
        <v>406.71508577349533</v>
      </c>
      <c r="J62" s="1">
        <f t="shared" si="34"/>
        <v>407.81679116442109</v>
      </c>
      <c r="K62" s="1">
        <f t="shared" si="34"/>
        <v>415.68492963349809</v>
      </c>
    </row>
    <row r="63" spans="1:13" x14ac:dyDescent="0.25">
      <c r="A63" t="s">
        <v>26</v>
      </c>
      <c r="C63" s="1">
        <f>C62-B62</f>
        <v>0.16176500674515637</v>
      </c>
      <c r="D63" s="1">
        <f>D62-C62</f>
        <v>-1.050854567843146</v>
      </c>
      <c r="E63" s="1">
        <f t="shared" ref="E63:K63" si="35">E62-D62</f>
        <v>-12.624663789624663</v>
      </c>
      <c r="F63" s="1">
        <f>F62-D62</f>
        <v>-6.3391740333228768</v>
      </c>
      <c r="G63" s="1">
        <f>G62-E62</f>
        <v>27.453070453738917</v>
      </c>
      <c r="H63" s="1">
        <f t="shared" si="35"/>
        <v>15.315451022974287</v>
      </c>
      <c r="I63" s="1">
        <f t="shared" si="35"/>
        <v>0.98690953336807752</v>
      </c>
      <c r="J63" s="1">
        <f t="shared" si="35"/>
        <v>1.1017053909257584</v>
      </c>
      <c r="K63" s="1">
        <f t="shared" si="35"/>
        <v>7.868138469076996</v>
      </c>
    </row>
  </sheetData>
  <mergeCells count="1"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85DB-44D9-461F-BAD2-8E84240F98CC}">
  <dimension ref="A1:O63"/>
  <sheetViews>
    <sheetView workbookViewId="0">
      <selection activeCell="L19" sqref="L19"/>
    </sheetView>
  </sheetViews>
  <sheetFormatPr defaultRowHeight="15" x14ac:dyDescent="0.25"/>
  <cols>
    <col min="1" max="1" width="33.85546875" customWidth="1"/>
  </cols>
  <sheetData>
    <row r="1" spans="1:15" x14ac:dyDescent="0.25">
      <c r="B1" s="6" t="s">
        <v>28</v>
      </c>
      <c r="C1" s="6"/>
      <c r="D1" s="6"/>
      <c r="E1" s="6"/>
      <c r="F1" s="6"/>
      <c r="G1" s="6"/>
      <c r="H1" s="6"/>
      <c r="I1" s="6"/>
      <c r="J1" s="6"/>
      <c r="K1" s="6"/>
      <c r="N1" t="s">
        <v>29</v>
      </c>
      <c r="O1" t="s">
        <v>30</v>
      </c>
    </row>
    <row r="2" spans="1:15" x14ac:dyDescent="0.25">
      <c r="A2" t="s">
        <v>1</v>
      </c>
      <c r="B2" t="s">
        <v>2</v>
      </c>
      <c r="C2" t="s">
        <v>22</v>
      </c>
      <c r="D2" t="s">
        <v>3</v>
      </c>
      <c r="E2" t="s">
        <v>23</v>
      </c>
      <c r="F2" s="5">
        <v>42644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M2" t="s">
        <v>1</v>
      </c>
      <c r="N2" s="1">
        <f>AVERAGE(B6,C6,D6,F6)</f>
        <v>1.1376572542300796</v>
      </c>
      <c r="O2" s="1">
        <f>AVERAGE(G6:K6)</f>
        <v>1.2218062611996046</v>
      </c>
    </row>
    <row r="3" spans="1:15" x14ac:dyDescent="0.25">
      <c r="A3" t="s">
        <v>10</v>
      </c>
      <c r="B3" s="2">
        <v>45.6</v>
      </c>
      <c r="C3" s="2">
        <v>46.5</v>
      </c>
      <c r="D3" s="2">
        <v>46.4</v>
      </c>
      <c r="E3" s="2">
        <v>47.010339999999999</v>
      </c>
      <c r="F3" s="2">
        <f>AVERAGE(D3,E3)</f>
        <v>46.705169999999995</v>
      </c>
      <c r="G3" s="3">
        <v>47.630666666666656</v>
      </c>
      <c r="H3" s="3">
        <v>47.483111111111114</v>
      </c>
      <c r="I3" s="3">
        <v>47.193111111111115</v>
      </c>
      <c r="J3" s="3">
        <v>47.131999999999998</v>
      </c>
      <c r="K3" s="3">
        <v>47.918470844444435</v>
      </c>
      <c r="M3" t="s">
        <v>14</v>
      </c>
      <c r="N3" s="1">
        <f>AVERAGE(B13,C13,D13,F13)</f>
        <v>0.90444458823923468</v>
      </c>
      <c r="O3" s="1">
        <f>AVERAGE(G13:K13)</f>
        <v>0.94654118605108961</v>
      </c>
    </row>
    <row r="4" spans="1:15" x14ac:dyDescent="0.25">
      <c r="A4" t="s">
        <v>11</v>
      </c>
      <c r="B4" s="1">
        <f>(B3-8.5685)/0.6935</f>
        <v>53.397981254506128</v>
      </c>
      <c r="C4" s="1">
        <f t="shared" ref="C4:K4" si="0">(C3-8.5685)/0.6935</f>
        <v>54.6957462148522</v>
      </c>
      <c r="D4" s="1">
        <f t="shared" si="0"/>
        <v>54.551550108147076</v>
      </c>
      <c r="E4" s="1">
        <f t="shared" si="0"/>
        <v>55.431636625811102</v>
      </c>
      <c r="F4" s="1">
        <f t="shared" si="0"/>
        <v>54.991593366979082</v>
      </c>
      <c r="G4" s="1">
        <f t="shared" si="0"/>
        <v>56.326123527998064</v>
      </c>
      <c r="H4" s="1">
        <f t="shared" si="0"/>
        <v>56.113354161659863</v>
      </c>
      <c r="I4" s="1">
        <f t="shared" si="0"/>
        <v>55.695185452215014</v>
      </c>
      <c r="J4" s="1">
        <f t="shared" si="0"/>
        <v>55.607065609228549</v>
      </c>
      <c r="K4" s="1">
        <f t="shared" si="0"/>
        <v>56.741125947288296</v>
      </c>
      <c r="M4" t="s">
        <v>15</v>
      </c>
      <c r="N4" s="1">
        <f>AVERAGE(B20,C20,D20,F20)</f>
        <v>0.84740446835357497</v>
      </c>
      <c r="O4" s="1">
        <f>AVERAGE(G20:K20)</f>
        <v>0.86501781118454968</v>
      </c>
    </row>
    <row r="5" spans="1:15" x14ac:dyDescent="0.25">
      <c r="A5" t="s">
        <v>27</v>
      </c>
      <c r="B5" s="1">
        <f>0.02*((B4/10)^2.34)</f>
        <v>1.0079479777811033</v>
      </c>
      <c r="C5" s="1">
        <f t="shared" ref="C5:K5" si="1">0.02*((C4/10)^2.34)</f>
        <v>1.0662064534600841</v>
      </c>
      <c r="D5" s="1">
        <f t="shared" si="1"/>
        <v>1.0596406241862046</v>
      </c>
      <c r="E5" s="1">
        <f t="shared" si="1"/>
        <v>1.1000768282186075</v>
      </c>
      <c r="F5" s="1">
        <f t="shared" si="1"/>
        <v>1.0797503306099396</v>
      </c>
      <c r="G5" s="1">
        <f t="shared" si="1"/>
        <v>1.1420656666373683</v>
      </c>
      <c r="H5" s="1">
        <f t="shared" si="1"/>
        <v>1.1319962086249755</v>
      </c>
      <c r="I5" s="1">
        <f t="shared" si="1"/>
        <v>1.11235473269369</v>
      </c>
      <c r="J5" s="1">
        <f t="shared" si="1"/>
        <v>1.1082408236597272</v>
      </c>
      <c r="K5" s="1">
        <f t="shared" si="1"/>
        <v>1.1618530369009279</v>
      </c>
      <c r="M5" t="s">
        <v>16</v>
      </c>
      <c r="N5" s="1" t="e">
        <f t="shared" ref="N5:N10" si="2">AVERAGE(B9,C9,D9,F9)</f>
        <v>#DIV/0!</v>
      </c>
      <c r="O5" s="1">
        <f>AVERAGE(G27:K27)</f>
        <v>0.16761809680428058</v>
      </c>
    </row>
    <row r="6" spans="1:15" x14ac:dyDescent="0.25">
      <c r="A6" t="s">
        <v>28</v>
      </c>
      <c r="B6" s="1">
        <f>B5*27000/(10000*2.5)</f>
        <v>1.0885838160035917</v>
      </c>
      <c r="C6" s="1">
        <f t="shared" ref="C6:K6" si="3">C5*27000/(10000*2.5)</f>
        <v>1.1515029697368908</v>
      </c>
      <c r="D6" s="1">
        <f t="shared" si="3"/>
        <v>1.1444118741211009</v>
      </c>
      <c r="E6" s="1">
        <f t="shared" si="3"/>
        <v>1.1880829744760961</v>
      </c>
      <c r="F6" s="1">
        <f t="shared" si="3"/>
        <v>1.1661303570587349</v>
      </c>
      <c r="G6" s="1">
        <f t="shared" si="3"/>
        <v>1.2334309199683577</v>
      </c>
      <c r="H6" s="1">
        <f t="shared" si="3"/>
        <v>1.2225559053149735</v>
      </c>
      <c r="I6" s="1">
        <f t="shared" si="3"/>
        <v>1.2013431113091853</v>
      </c>
      <c r="J6" s="1">
        <f t="shared" si="3"/>
        <v>1.1969000895525055</v>
      </c>
      <c r="K6" s="1">
        <f t="shared" si="3"/>
        <v>1.2548012798530022</v>
      </c>
      <c r="M6" t="s">
        <v>19</v>
      </c>
      <c r="N6" s="1">
        <f t="shared" si="2"/>
        <v>42.76897944444444</v>
      </c>
      <c r="O6" s="1">
        <f>AVERAGE(G34:K34)</f>
        <v>0.22275964878797366</v>
      </c>
    </row>
    <row r="7" spans="1:15" x14ac:dyDescent="0.25">
      <c r="C7" s="1"/>
      <c r="D7" s="1"/>
      <c r="E7" s="1"/>
      <c r="F7" s="1"/>
      <c r="G7" s="1"/>
      <c r="H7" s="1"/>
      <c r="I7" s="1"/>
      <c r="J7" s="1"/>
      <c r="K7" s="1"/>
      <c r="M7" t="s">
        <v>20</v>
      </c>
      <c r="N7" s="1">
        <f t="shared" si="2"/>
        <v>49.315759833373377</v>
      </c>
      <c r="O7" s="1">
        <f>AVERAGE(G41:K41)</f>
        <v>0.17295017467494023</v>
      </c>
    </row>
    <row r="8" spans="1:15" x14ac:dyDescent="0.25">
      <c r="M8" t="s">
        <v>21</v>
      </c>
      <c r="N8" s="1">
        <f t="shared" si="2"/>
        <v>0.83744869281410617</v>
      </c>
      <c r="O8" s="1">
        <f>AVERAGE(G48:K48)</f>
        <v>7.3798183636025902E-2</v>
      </c>
    </row>
    <row r="9" spans="1:15" x14ac:dyDescent="0.25">
      <c r="A9" t="s">
        <v>14</v>
      </c>
      <c r="B9" t="s">
        <v>2</v>
      </c>
      <c r="C9" t="s">
        <v>22</v>
      </c>
      <c r="D9" t="s">
        <v>3</v>
      </c>
      <c r="E9" t="s">
        <v>23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M9" t="s">
        <v>17</v>
      </c>
      <c r="N9" s="1">
        <f t="shared" si="2"/>
        <v>0.90444458823923468</v>
      </c>
      <c r="O9" s="1">
        <f>AVERAGE(G55:K55)</f>
        <v>8.3594040613419962E-2</v>
      </c>
    </row>
    <row r="10" spans="1:15" x14ac:dyDescent="0.25">
      <c r="A10" t="s">
        <v>10</v>
      </c>
      <c r="B10">
        <v>43.94222222222222</v>
      </c>
      <c r="C10">
        <v>42.757777777777768</v>
      </c>
      <c r="D10">
        <v>41.804444444444442</v>
      </c>
      <c r="E10">
        <v>43.33850222222221</v>
      </c>
      <c r="F10">
        <f>AVERAGE(D10,E10)</f>
        <v>42.57147333333333</v>
      </c>
      <c r="G10">
        <v>43.253555555555565</v>
      </c>
      <c r="H10">
        <v>43.665333333333336</v>
      </c>
      <c r="I10">
        <v>43.56355555555556</v>
      </c>
      <c r="J10">
        <v>43.127555555555567</v>
      </c>
      <c r="K10">
        <v>43.645999999999994</v>
      </c>
      <c r="M10" t="s">
        <v>18</v>
      </c>
      <c r="N10" s="1" t="e">
        <f t="shared" si="2"/>
        <v>#DIV/0!</v>
      </c>
      <c r="O10" s="1">
        <f>AVERAGE(G62:K62)</f>
        <v>6.1979887176849449E-2</v>
      </c>
    </row>
    <row r="11" spans="1:15" x14ac:dyDescent="0.25">
      <c r="A11" t="s">
        <v>11</v>
      </c>
      <c r="B11">
        <f>(B10-8.5685)/0.6935</f>
        <v>51.007530241127931</v>
      </c>
      <c r="C11">
        <f t="shared" ref="C11:K11" si="4">(C10-8.5685)/0.6935</f>
        <v>49.299607466153958</v>
      </c>
      <c r="D11">
        <f t="shared" si="4"/>
        <v>47.924937915565167</v>
      </c>
      <c r="E11">
        <f t="shared" si="4"/>
        <v>50.136989505727769</v>
      </c>
      <c r="F11">
        <f t="shared" si="4"/>
        <v>49.030963710646475</v>
      </c>
      <c r="G11">
        <f t="shared" si="4"/>
        <v>50.014499719618691</v>
      </c>
      <c r="H11">
        <f t="shared" si="4"/>
        <v>50.608267243451095</v>
      </c>
      <c r="I11">
        <f t="shared" si="4"/>
        <v>50.461507650404556</v>
      </c>
      <c r="J11">
        <f t="shared" si="4"/>
        <v>49.832812625170249</v>
      </c>
      <c r="K11">
        <f t="shared" si="4"/>
        <v>50.580389329488092</v>
      </c>
    </row>
    <row r="12" spans="1:15" x14ac:dyDescent="0.25">
      <c r="A12" t="s">
        <v>27</v>
      </c>
      <c r="B12" s="1">
        <f>0.02*((B11/10)^2.34)</f>
        <v>0.9055120784326145</v>
      </c>
      <c r="C12" s="1">
        <f t="shared" ref="C12:K12" si="5">0.02*((C11/10)^2.34)</f>
        <v>0.83614903949541086</v>
      </c>
      <c r="D12" s="1">
        <f t="shared" si="5"/>
        <v>0.78260756849636548</v>
      </c>
      <c r="E12" s="1">
        <f t="shared" si="5"/>
        <v>0.86976175644507292</v>
      </c>
      <c r="F12" s="1">
        <f t="shared" si="5"/>
        <v>0.82552608483203382</v>
      </c>
      <c r="G12" s="1">
        <f t="shared" si="5"/>
        <v>0.86479758792808026</v>
      </c>
      <c r="H12" s="1">
        <f t="shared" si="5"/>
        <v>0.88901324343839183</v>
      </c>
      <c r="I12" s="1">
        <f t="shared" si="5"/>
        <v>0.88299229695378612</v>
      </c>
      <c r="J12" s="1">
        <f t="shared" si="5"/>
        <v>0.85746426861353831</v>
      </c>
      <c r="K12" s="1">
        <f t="shared" si="5"/>
        <v>0.88786772367309985</v>
      </c>
    </row>
    <row r="13" spans="1:15" x14ac:dyDescent="0.25">
      <c r="A13" t="s">
        <v>28</v>
      </c>
      <c r="B13" s="1">
        <f>B12*27000/(10000*2.5)</f>
        <v>0.97795304470722355</v>
      </c>
      <c r="C13" s="1">
        <f t="shared" ref="C13:K13" si="6">C12*27000/(10000*2.5)</f>
        <v>0.90304096265504374</v>
      </c>
      <c r="D13" s="1">
        <f t="shared" si="6"/>
        <v>0.84521617397607474</v>
      </c>
      <c r="E13" s="1">
        <f t="shared" si="6"/>
        <v>0.93934269696067874</v>
      </c>
      <c r="F13" s="1">
        <f t="shared" si="6"/>
        <v>0.89156817161859658</v>
      </c>
      <c r="G13" s="1">
        <f t="shared" si="6"/>
        <v>0.93398139496232679</v>
      </c>
      <c r="H13" s="1">
        <f t="shared" si="6"/>
        <v>0.96013430291346313</v>
      </c>
      <c r="I13" s="1">
        <f t="shared" si="6"/>
        <v>0.95363168071008897</v>
      </c>
      <c r="J13" s="1">
        <f t="shared" si="6"/>
        <v>0.92606141010262133</v>
      </c>
      <c r="K13" s="1">
        <f t="shared" si="6"/>
        <v>0.95889714156694783</v>
      </c>
    </row>
    <row r="14" spans="1:15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t="s">
        <v>15</v>
      </c>
      <c r="B16" t="s">
        <v>2</v>
      </c>
      <c r="C16" t="s">
        <v>22</v>
      </c>
      <c r="D16" t="s">
        <v>3</v>
      </c>
      <c r="E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</row>
    <row r="17" spans="1:11" x14ac:dyDescent="0.25">
      <c r="A17" t="s">
        <v>10</v>
      </c>
      <c r="B17">
        <v>41.506666666666668</v>
      </c>
      <c r="C17">
        <v>41.491111111111103</v>
      </c>
      <c r="D17">
        <v>42.424444444444433</v>
      </c>
      <c r="E17">
        <v>41.437151111111099</v>
      </c>
      <c r="F17">
        <f>AVERAGE(D17,E17)</f>
        <v>41.930797777777769</v>
      </c>
      <c r="G17">
        <v>41.791777777777767</v>
      </c>
      <c r="H17">
        <v>42.585555555555558</v>
      </c>
      <c r="I17">
        <v>41.868444444444449</v>
      </c>
      <c r="J17">
        <v>42.077555555555541</v>
      </c>
      <c r="K17">
        <v>42.342888888888901</v>
      </c>
    </row>
    <row r="18" spans="1:11" x14ac:dyDescent="0.25">
      <c r="A18" t="s">
        <v>11</v>
      </c>
      <c r="B18">
        <f>(B17-8.5685)/0.6935</f>
        <v>47.495553953376593</v>
      </c>
      <c r="C18">
        <f t="shared" ref="C18:K18" si="7">(C17-8.5685)/0.6935</f>
        <v>47.473123447889115</v>
      </c>
      <c r="D18">
        <f t="shared" si="7"/>
        <v>48.81895377713689</v>
      </c>
      <c r="E18">
        <f t="shared" si="7"/>
        <v>47.395315228711027</v>
      </c>
      <c r="F18">
        <f t="shared" si="7"/>
        <v>48.107134502923962</v>
      </c>
      <c r="G18">
        <f t="shared" si="7"/>
        <v>47.906673075382507</v>
      </c>
      <c r="H18">
        <f t="shared" si="7"/>
        <v>49.051269726828487</v>
      </c>
      <c r="I18">
        <f t="shared" si="7"/>
        <v>48.01722342385645</v>
      </c>
      <c r="J18">
        <f t="shared" si="7"/>
        <v>48.318753504766462</v>
      </c>
      <c r="K18">
        <f t="shared" si="7"/>
        <v>48.701353841224083</v>
      </c>
    </row>
    <row r="19" spans="1:11" x14ac:dyDescent="0.25">
      <c r="A19" t="s">
        <v>27</v>
      </c>
      <c r="B19" s="1">
        <f>0.02*((B18/10)^2.34)</f>
        <v>0.76629839480131923</v>
      </c>
      <c r="C19" s="1">
        <f t="shared" ref="C19:K19" si="8">0.02*((C18/10)^2.34)</f>
        <v>0.76545182564035319</v>
      </c>
      <c r="D19" s="1">
        <f t="shared" si="8"/>
        <v>0.81719746488026079</v>
      </c>
      <c r="E19" s="1">
        <f t="shared" si="8"/>
        <v>0.76251935072481913</v>
      </c>
      <c r="F19" s="1">
        <f t="shared" si="8"/>
        <v>0.7895873826542702</v>
      </c>
      <c r="G19" s="1">
        <f t="shared" si="8"/>
        <v>0.78190981292352424</v>
      </c>
      <c r="H19" s="1">
        <f t="shared" si="8"/>
        <v>0.82632632703753528</v>
      </c>
      <c r="I19" s="1">
        <f t="shared" si="8"/>
        <v>0.78613852140106211</v>
      </c>
      <c r="J19" s="1">
        <f t="shared" si="8"/>
        <v>0.79773892833000104</v>
      </c>
      <c r="K19" s="1">
        <f t="shared" si="8"/>
        <v>0.81259849912523707</v>
      </c>
    </row>
    <row r="20" spans="1:11" x14ac:dyDescent="0.25">
      <c r="A20" t="s">
        <v>28</v>
      </c>
      <c r="B20" s="1">
        <f>B19*27000/(10000*2.5)</f>
        <v>0.82760226638542478</v>
      </c>
      <c r="C20" s="1">
        <f t="shared" ref="C20:K20" si="9">C19*27000/(10000*2.5)</f>
        <v>0.82668797169158148</v>
      </c>
      <c r="D20" s="1">
        <f t="shared" si="9"/>
        <v>0.88257326207068165</v>
      </c>
      <c r="E20" s="1">
        <f t="shared" si="9"/>
        <v>0.82352089878280477</v>
      </c>
      <c r="F20" s="1">
        <f t="shared" si="9"/>
        <v>0.85275437326661185</v>
      </c>
      <c r="G20" s="1">
        <f t="shared" si="9"/>
        <v>0.84446259795740608</v>
      </c>
      <c r="H20" s="1">
        <f t="shared" si="9"/>
        <v>0.89243243320053811</v>
      </c>
      <c r="I20" s="1">
        <f t="shared" si="9"/>
        <v>0.84902960311314701</v>
      </c>
      <c r="J20" s="1">
        <f t="shared" si="9"/>
        <v>0.86155804259640112</v>
      </c>
      <c r="K20" s="1">
        <f t="shared" si="9"/>
        <v>0.87760637905525596</v>
      </c>
    </row>
    <row r="21" spans="1:11" x14ac:dyDescent="0.25">
      <c r="C21" s="1"/>
      <c r="D21" s="1"/>
      <c r="E21" s="1"/>
      <c r="F21" s="1"/>
      <c r="G21" s="1"/>
      <c r="H21" s="1"/>
      <c r="I21" s="1"/>
      <c r="J21" s="1"/>
      <c r="K21" s="1"/>
    </row>
    <row r="23" spans="1:11" x14ac:dyDescent="0.25">
      <c r="A23" t="s">
        <v>16</v>
      </c>
      <c r="B23" t="s">
        <v>2</v>
      </c>
      <c r="C23" t="s">
        <v>22</v>
      </c>
      <c r="D23" t="s">
        <v>3</v>
      </c>
      <c r="E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</row>
    <row r="24" spans="1:11" x14ac:dyDescent="0.25">
      <c r="A24" t="s">
        <v>10</v>
      </c>
      <c r="B24">
        <v>39.673333333333346</v>
      </c>
      <c r="C24">
        <v>42.666666666666664</v>
      </c>
      <c r="D24">
        <v>42.022222222222211</v>
      </c>
      <c r="E24">
        <v>43.325031111111116</v>
      </c>
      <c r="F24">
        <f>AVERAGE(D24,E24)</f>
        <v>42.673626666666664</v>
      </c>
      <c r="G24">
        <v>43.763555555555563</v>
      </c>
      <c r="H24">
        <v>44.50822222222223</v>
      </c>
      <c r="I24">
        <v>44.325111111111106</v>
      </c>
      <c r="J24">
        <v>44.210444444444448</v>
      </c>
      <c r="K24">
        <v>45.016222222222218</v>
      </c>
    </row>
    <row r="25" spans="1:11" x14ac:dyDescent="0.25">
      <c r="A25" t="s">
        <v>11</v>
      </c>
      <c r="B25">
        <f>(B24-8.5685)/0.6935</f>
        <v>44.85195866378276</v>
      </c>
      <c r="C25">
        <f t="shared" ref="C25:K25" si="10">(C24-8.5685)/0.6935</f>
        <v>49.168228791155968</v>
      </c>
      <c r="D25">
        <f t="shared" si="10"/>
        <v>48.238964992389633</v>
      </c>
      <c r="E25">
        <f t="shared" si="10"/>
        <v>50.117564687975651</v>
      </c>
      <c r="F25">
        <f t="shared" si="10"/>
        <v>49.178264840182642</v>
      </c>
      <c r="G25">
        <f t="shared" si="10"/>
        <v>50.749899863814797</v>
      </c>
      <c r="H25">
        <f t="shared" si="10"/>
        <v>51.823680205078915</v>
      </c>
      <c r="I25">
        <f t="shared" si="10"/>
        <v>51.559641111912192</v>
      </c>
      <c r="J25">
        <f t="shared" si="10"/>
        <v>51.394296242890334</v>
      </c>
      <c r="K25">
        <f t="shared" si="10"/>
        <v>52.556196427140904</v>
      </c>
    </row>
    <row r="26" spans="1:11" x14ac:dyDescent="0.25">
      <c r="A26" t="s">
        <v>27</v>
      </c>
      <c r="B26" s="1">
        <f>0.02*((B25/10)^2.34)</f>
        <v>0.67019086300350494</v>
      </c>
      <c r="C26" s="1">
        <f t="shared" ref="C26:K26" si="11">0.02*((C25/10)^2.34)</f>
        <v>0.83094422705300586</v>
      </c>
      <c r="D26" s="1">
        <f t="shared" si="11"/>
        <v>0.79465985080767398</v>
      </c>
      <c r="E26" s="1">
        <f t="shared" si="11"/>
        <v>0.86897343721540354</v>
      </c>
      <c r="F26" s="1">
        <f t="shared" si="11"/>
        <v>0.8313411674807446</v>
      </c>
      <c r="G26" s="1">
        <f t="shared" si="11"/>
        <v>0.89484607904476876</v>
      </c>
      <c r="H26" s="1">
        <f t="shared" si="11"/>
        <v>0.93977979233162434</v>
      </c>
      <c r="I26" s="1">
        <f t="shared" si="11"/>
        <v>0.92861378907680159</v>
      </c>
      <c r="J26" s="1">
        <f t="shared" si="11"/>
        <v>0.92166037594755112</v>
      </c>
      <c r="K26" s="1">
        <f t="shared" si="11"/>
        <v>0.97115820816260368</v>
      </c>
    </row>
    <row r="27" spans="1:11" x14ac:dyDescent="0.25">
      <c r="A27" t="s">
        <v>28</v>
      </c>
      <c r="B27" s="1">
        <f>B26*4500/(10000*2.5)</f>
        <v>0.12063435534063088</v>
      </c>
      <c r="C27" s="1">
        <f t="shared" ref="C27:K27" si="12">C26*4500/(10000*2.5)</f>
        <v>0.14956996086954105</v>
      </c>
      <c r="D27" s="1">
        <f t="shared" si="12"/>
        <v>0.1430387731453813</v>
      </c>
      <c r="E27" s="1">
        <f t="shared" si="12"/>
        <v>0.15641521869877265</v>
      </c>
      <c r="F27" s="1">
        <f t="shared" si="12"/>
        <v>0.14964141014653404</v>
      </c>
      <c r="G27" s="1">
        <f t="shared" si="12"/>
        <v>0.16107229422805838</v>
      </c>
      <c r="H27" s="1">
        <f t="shared" si="12"/>
        <v>0.16916036261969239</v>
      </c>
      <c r="I27" s="1">
        <f t="shared" si="12"/>
        <v>0.16715048203382429</v>
      </c>
      <c r="J27" s="1">
        <f t="shared" si="12"/>
        <v>0.1658988676705592</v>
      </c>
      <c r="K27" s="1">
        <f t="shared" si="12"/>
        <v>0.17480847746926864</v>
      </c>
    </row>
    <row r="28" spans="1:11" x14ac:dyDescent="0.25">
      <c r="C28" s="1"/>
      <c r="D28" s="1"/>
      <c r="E28" s="1"/>
      <c r="F28" s="1"/>
      <c r="G28" s="1"/>
      <c r="H28" s="1"/>
      <c r="I28" s="1"/>
      <c r="J28" s="1"/>
      <c r="K28" s="1"/>
    </row>
    <row r="30" spans="1:11" x14ac:dyDescent="0.25">
      <c r="A30" t="s">
        <v>19</v>
      </c>
      <c r="B30" t="s">
        <v>2</v>
      </c>
      <c r="C30" t="s">
        <v>22</v>
      </c>
      <c r="D30" t="s">
        <v>3</v>
      </c>
      <c r="E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</row>
    <row r="31" spans="1:11" x14ac:dyDescent="0.25">
      <c r="A31" t="s">
        <v>10</v>
      </c>
      <c r="B31">
        <v>46.564444444444455</v>
      </c>
      <c r="C31">
        <v>48.335555555555551</v>
      </c>
      <c r="D31">
        <v>47.420000000000016</v>
      </c>
      <c r="E31">
        <v>48.041844444444443</v>
      </c>
      <c r="F31">
        <f>AVERAGE(D31,E31)</f>
        <v>47.730922222222233</v>
      </c>
      <c r="G31">
        <v>48.777111111111104</v>
      </c>
      <c r="H31">
        <v>48.645111111111113</v>
      </c>
      <c r="I31">
        <v>48.912444444444432</v>
      </c>
      <c r="J31">
        <v>49.102444444444437</v>
      </c>
      <c r="K31">
        <v>49.526888888888877</v>
      </c>
    </row>
    <row r="32" spans="1:11" x14ac:dyDescent="0.25">
      <c r="A32" t="s">
        <v>11</v>
      </c>
      <c r="B32">
        <f>(B31-8.5685)/0.6935</f>
        <v>54.788672594728844</v>
      </c>
      <c r="C32">
        <f t="shared" ref="C32:K32" si="13">(C31-8.5685)/0.6935</f>
        <v>57.342545862372823</v>
      </c>
      <c r="D32">
        <f t="shared" si="13"/>
        <v>56.022350396539316</v>
      </c>
      <c r="E32">
        <f t="shared" si="13"/>
        <v>56.919025875190258</v>
      </c>
      <c r="F32">
        <f t="shared" si="13"/>
        <v>56.470688135864791</v>
      </c>
      <c r="G32">
        <f t="shared" si="13"/>
        <v>57.979251782424086</v>
      </c>
      <c r="H32">
        <f t="shared" si="13"/>
        <v>57.788912921573342</v>
      </c>
      <c r="I32">
        <f t="shared" si="13"/>
        <v>58.174397180165009</v>
      </c>
      <c r="J32">
        <f t="shared" si="13"/>
        <v>58.448369782904741</v>
      </c>
      <c r="K32">
        <f t="shared" si="13"/>
        <v>59.060402146919792</v>
      </c>
    </row>
    <row r="33" spans="1:11" x14ac:dyDescent="0.25">
      <c r="A33" t="s">
        <v>27</v>
      </c>
      <c r="B33" s="1">
        <f>0.02*((B32/10)^2.34)</f>
        <v>1.0704500765768361</v>
      </c>
      <c r="C33" s="1">
        <f t="shared" ref="C33:K33" si="14">0.02*((C32/10)^2.34)</f>
        <v>1.1908748043482367</v>
      </c>
      <c r="D33" s="1">
        <f t="shared" si="14"/>
        <v>1.1277049776693562</v>
      </c>
      <c r="E33" s="1">
        <f t="shared" si="14"/>
        <v>1.1703949774092628</v>
      </c>
      <c r="F33" s="1">
        <f t="shared" si="14"/>
        <v>1.1489364370958077</v>
      </c>
      <c r="G33" s="1">
        <f t="shared" si="14"/>
        <v>1.2220469597648569</v>
      </c>
      <c r="H33" s="1">
        <f t="shared" si="14"/>
        <v>1.2126799133403512</v>
      </c>
      <c r="I33" s="1">
        <f t="shared" si="14"/>
        <v>1.231693422584202</v>
      </c>
      <c r="J33" s="1">
        <f t="shared" si="14"/>
        <v>1.2453098336418822</v>
      </c>
      <c r="K33" s="1">
        <f t="shared" si="14"/>
        <v>1.2760378925568663</v>
      </c>
    </row>
    <row r="34" spans="1:11" x14ac:dyDescent="0.25">
      <c r="A34" t="s">
        <v>28</v>
      </c>
      <c r="B34" s="1">
        <f>B33*4500/(10000*2.5)</f>
        <v>0.19268101378383048</v>
      </c>
      <c r="C34" s="1">
        <f t="shared" ref="C34:K34" si="15">C33*4500/(10000*2.5)</f>
        <v>0.21435746478268261</v>
      </c>
      <c r="D34" s="1">
        <f t="shared" si="15"/>
        <v>0.20298689598048411</v>
      </c>
      <c r="E34" s="1">
        <f t="shared" si="15"/>
        <v>0.21067109593366731</v>
      </c>
      <c r="F34" s="1">
        <f t="shared" si="15"/>
        <v>0.20680855867724537</v>
      </c>
      <c r="G34" s="1">
        <f t="shared" si="15"/>
        <v>0.21996845275767424</v>
      </c>
      <c r="H34" s="1">
        <f t="shared" si="15"/>
        <v>0.21828238440126321</v>
      </c>
      <c r="I34" s="1">
        <f t="shared" si="15"/>
        <v>0.22170481606515638</v>
      </c>
      <c r="J34" s="1">
        <f t="shared" si="15"/>
        <v>0.22415577005553877</v>
      </c>
      <c r="K34" s="1">
        <f t="shared" si="15"/>
        <v>0.22968682066023594</v>
      </c>
    </row>
    <row r="35" spans="1:11" x14ac:dyDescent="0.25">
      <c r="C35" s="1"/>
      <c r="D35" s="1"/>
      <c r="E35" s="1"/>
      <c r="F35" s="1"/>
      <c r="G35" s="1"/>
      <c r="H35" s="1"/>
      <c r="I35" s="1"/>
      <c r="J35" s="1"/>
      <c r="K35" s="1"/>
    </row>
    <row r="37" spans="1:11" x14ac:dyDescent="0.25">
      <c r="A37" t="s">
        <v>20</v>
      </c>
      <c r="B37" t="s">
        <v>2</v>
      </c>
      <c r="C37" t="s">
        <v>22</v>
      </c>
      <c r="D37" t="s">
        <v>3</v>
      </c>
      <c r="E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</row>
    <row r="38" spans="1:11" x14ac:dyDescent="0.25">
      <c r="A38" t="s">
        <v>10</v>
      </c>
      <c r="B38">
        <v>44.317777777777785</v>
      </c>
      <c r="C38">
        <v>44.64222222222223</v>
      </c>
      <c r="D38">
        <v>45.284444444444446</v>
      </c>
      <c r="E38">
        <v>43.811915555555565</v>
      </c>
      <c r="F38">
        <f>AVERAGE(D38,E38)</f>
        <v>44.548180000000002</v>
      </c>
      <c r="G38">
        <v>44.440222222222225</v>
      </c>
      <c r="H38">
        <v>45.028444444444439</v>
      </c>
      <c r="I38">
        <v>44.535999999999994</v>
      </c>
      <c r="J38">
        <v>44.73288888888888</v>
      </c>
      <c r="K38">
        <v>45.49955555555556</v>
      </c>
    </row>
    <row r="39" spans="1:11" x14ac:dyDescent="0.25">
      <c r="A39" t="s">
        <v>11</v>
      </c>
      <c r="B39">
        <f>(B38-8.5685)/0.6935</f>
        <v>51.549066730753836</v>
      </c>
      <c r="C39">
        <f t="shared" ref="C39:K39" si="16">(C38-8.5685)/0.6935</f>
        <v>52.016902988063777</v>
      </c>
      <c r="D39">
        <f t="shared" si="16"/>
        <v>52.942962428903307</v>
      </c>
      <c r="E39">
        <f t="shared" si="16"/>
        <v>50.819633101017395</v>
      </c>
      <c r="F39">
        <f t="shared" si="16"/>
        <v>51.881297764960351</v>
      </c>
      <c r="G39">
        <f t="shared" si="16"/>
        <v>51.725626852519433</v>
      </c>
      <c r="H39">
        <f t="shared" si="16"/>
        <v>52.573820395738196</v>
      </c>
      <c r="I39">
        <f t="shared" si="16"/>
        <v>51.863734679163656</v>
      </c>
      <c r="J39">
        <f t="shared" si="16"/>
        <v>52.147640791476391</v>
      </c>
      <c r="K39">
        <f t="shared" si="16"/>
        <v>53.253144276215657</v>
      </c>
    </row>
    <row r="40" spans="1:11" x14ac:dyDescent="0.25">
      <c r="A40" t="s">
        <v>27</v>
      </c>
      <c r="B40" s="1">
        <f>0.02*((B39/10)^2.34)</f>
        <v>0.92816819810667084</v>
      </c>
      <c r="C40" s="1">
        <f t="shared" ref="C40:K40" si="17">0.02*((C39/10)^2.34)</f>
        <v>0.94799949380429371</v>
      </c>
      <c r="D40" s="1">
        <f t="shared" si="17"/>
        <v>0.98796435094885227</v>
      </c>
      <c r="E40" s="1">
        <f t="shared" si="17"/>
        <v>0.89772592018497632</v>
      </c>
      <c r="F40" s="1">
        <f t="shared" si="17"/>
        <v>0.94222655586817927</v>
      </c>
      <c r="G40" s="1">
        <f t="shared" si="17"/>
        <v>0.93562427230436851</v>
      </c>
      <c r="H40" s="1">
        <f t="shared" si="17"/>
        <v>0.97192043317065802</v>
      </c>
      <c r="I40" s="1">
        <f t="shared" si="17"/>
        <v>0.94148034309412398</v>
      </c>
      <c r="J40" s="1">
        <f t="shared" si="17"/>
        <v>0.95358434469303532</v>
      </c>
      <c r="K40" s="1">
        <f t="shared" si="17"/>
        <v>1.0015621254861549</v>
      </c>
    </row>
    <row r="41" spans="1:11" x14ac:dyDescent="0.25">
      <c r="A41" t="s">
        <v>28</v>
      </c>
      <c r="B41" s="1">
        <f>B40*4500/(10000*2.5)</f>
        <v>0.16707027565920074</v>
      </c>
      <c r="C41" s="1">
        <f t="shared" ref="C41:K41" si="18">C40*4500/(10000*2.5)</f>
        <v>0.17063990888477287</v>
      </c>
      <c r="D41" s="1">
        <f t="shared" si="18"/>
        <v>0.1778335831707934</v>
      </c>
      <c r="E41" s="1">
        <f t="shared" si="18"/>
        <v>0.16159066563329574</v>
      </c>
      <c r="F41" s="1">
        <f t="shared" si="18"/>
        <v>0.16960078005627227</v>
      </c>
      <c r="G41" s="1">
        <f t="shared" si="18"/>
        <v>0.16841236901478635</v>
      </c>
      <c r="H41" s="1">
        <f t="shared" si="18"/>
        <v>0.17494567797071842</v>
      </c>
      <c r="I41" s="1">
        <f t="shared" si="18"/>
        <v>0.1694664617569423</v>
      </c>
      <c r="J41" s="1">
        <f t="shared" si="18"/>
        <v>0.17164518204474635</v>
      </c>
      <c r="K41" s="1">
        <f t="shared" si="18"/>
        <v>0.18028118258750786</v>
      </c>
    </row>
    <row r="42" spans="1:11" x14ac:dyDescent="0.25">
      <c r="C42" s="1"/>
      <c r="D42" s="1"/>
      <c r="E42" s="1"/>
      <c r="F42" s="1"/>
      <c r="G42" s="1"/>
      <c r="H42" s="1"/>
      <c r="I42" s="1"/>
      <c r="J42" s="1"/>
      <c r="K42" s="1"/>
    </row>
    <row r="44" spans="1:11" x14ac:dyDescent="0.25">
      <c r="A44" t="s">
        <v>21</v>
      </c>
      <c r="B44" t="s">
        <v>2</v>
      </c>
      <c r="C44" t="s">
        <v>22</v>
      </c>
      <c r="D44" t="s">
        <v>3</v>
      </c>
      <c r="E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</row>
    <row r="45" spans="1:11" x14ac:dyDescent="0.25">
      <c r="A45" t="s">
        <v>10</v>
      </c>
      <c r="B45">
        <v>50.037777777777784</v>
      </c>
      <c r="C45">
        <v>53.333333333333321</v>
      </c>
      <c r="D45">
        <v>52.675555555555547</v>
      </c>
      <c r="E45">
        <v>52.460368888888887</v>
      </c>
      <c r="F45">
        <f>AVERAGE(D45,E45)</f>
        <v>52.567962222222221</v>
      </c>
      <c r="G45">
        <v>53.801111111111105</v>
      </c>
      <c r="H45">
        <v>54.576888888888888</v>
      </c>
      <c r="I45">
        <v>55.041555555555554</v>
      </c>
      <c r="J45">
        <v>53.956666666666663</v>
      </c>
      <c r="K45">
        <v>55.605111111111114</v>
      </c>
    </row>
    <row r="46" spans="1:11" x14ac:dyDescent="0.25">
      <c r="A46" t="s">
        <v>11</v>
      </c>
      <c r="B46">
        <f>(B45-8.5685)/0.6935</f>
        <v>59.797084034286641</v>
      </c>
      <c r="C46">
        <f t="shared" ref="C46:K46" si="19">(C45-8.5685)/0.6935</f>
        <v>64.549146839701976</v>
      </c>
      <c r="D46">
        <f t="shared" si="19"/>
        <v>63.600656893374975</v>
      </c>
      <c r="E46">
        <f t="shared" si="19"/>
        <v>63.290366097893134</v>
      </c>
      <c r="F46">
        <f t="shared" si="19"/>
        <v>63.445511495634058</v>
      </c>
      <c r="G46">
        <f t="shared" si="19"/>
        <v>65.223664183289259</v>
      </c>
      <c r="H46">
        <f t="shared" si="19"/>
        <v>66.342305535528311</v>
      </c>
      <c r="I46">
        <f t="shared" si="19"/>
        <v>67.012336778018096</v>
      </c>
      <c r="J46">
        <f t="shared" si="19"/>
        <v>65.447969238163893</v>
      </c>
      <c r="K46">
        <f t="shared" si="19"/>
        <v>67.824961948249623</v>
      </c>
    </row>
    <row r="47" spans="1:11" x14ac:dyDescent="0.25">
      <c r="A47" t="s">
        <v>27</v>
      </c>
      <c r="B47" s="1">
        <f>0.02*((B46/10)^2.34)</f>
        <v>1.3135941651330694</v>
      </c>
      <c r="C47" s="1">
        <f t="shared" ref="C47:K47" si="20">0.02*((C46/10)^2.34)</f>
        <v>1.570991303071521</v>
      </c>
      <c r="D47" s="1">
        <f t="shared" si="20"/>
        <v>1.51750504147387</v>
      </c>
      <c r="E47" s="1">
        <f t="shared" si="20"/>
        <v>1.5002374345829956</v>
      </c>
      <c r="F47" s="1">
        <f t="shared" si="20"/>
        <v>1.5088570926455129</v>
      </c>
      <c r="G47" s="1">
        <f t="shared" si="20"/>
        <v>1.6096748105262677</v>
      </c>
      <c r="H47" s="1">
        <f t="shared" si="20"/>
        <v>1.6750196503586208</v>
      </c>
      <c r="I47" s="1">
        <f t="shared" si="20"/>
        <v>1.7148736994203122</v>
      </c>
      <c r="J47" s="1">
        <f t="shared" si="20"/>
        <v>1.6226581910422391</v>
      </c>
      <c r="K47" s="1">
        <f t="shared" si="20"/>
        <v>1.7639308800191409</v>
      </c>
    </row>
    <row r="48" spans="1:11" x14ac:dyDescent="0.25">
      <c r="A48" t="s">
        <v>28</v>
      </c>
      <c r="B48" s="1">
        <f>B47*1100/(10000*2.5)</f>
        <v>5.779814326585505E-2</v>
      </c>
      <c r="C48" s="1">
        <f t="shared" ref="C48:K48" si="21">C47*1100/(10000*2.5)</f>
        <v>6.9123617335146922E-2</v>
      </c>
      <c r="D48" s="1">
        <f t="shared" si="21"/>
        <v>6.6770221824850276E-2</v>
      </c>
      <c r="E48" s="1">
        <f t="shared" si="21"/>
        <v>6.60104471216518E-2</v>
      </c>
      <c r="F48" s="1">
        <f t="shared" si="21"/>
        <v>6.6389712076402568E-2</v>
      </c>
      <c r="G48" s="1">
        <f t="shared" si="21"/>
        <v>7.0825691663155776E-2</v>
      </c>
      <c r="H48" s="1">
        <f t="shared" si="21"/>
        <v>7.3700864615779307E-2</v>
      </c>
      <c r="I48" s="1">
        <f t="shared" si="21"/>
        <v>7.5454442774493743E-2</v>
      </c>
      <c r="J48" s="1">
        <f t="shared" si="21"/>
        <v>7.1396960405858523E-2</v>
      </c>
      <c r="K48" s="1">
        <f t="shared" si="21"/>
        <v>7.7612958720842201E-2</v>
      </c>
    </row>
    <row r="49" spans="1:11" x14ac:dyDescent="0.25">
      <c r="C49" s="1"/>
      <c r="D49" s="1"/>
      <c r="E49" s="1"/>
      <c r="F49" s="1"/>
      <c r="G49" s="1"/>
      <c r="H49" s="1"/>
      <c r="I49" s="1"/>
      <c r="J49" s="1"/>
      <c r="K49" s="1"/>
    </row>
    <row r="51" spans="1:11" x14ac:dyDescent="0.25">
      <c r="A51" t="s">
        <v>17</v>
      </c>
      <c r="B51" t="s">
        <v>2</v>
      </c>
      <c r="C51" t="s">
        <v>22</v>
      </c>
      <c r="D51" t="s">
        <v>3</v>
      </c>
      <c r="E51" t="s">
        <v>4</v>
      </c>
      <c r="G51" t="s">
        <v>5</v>
      </c>
      <c r="H51" t="s">
        <v>6</v>
      </c>
      <c r="I51" t="s">
        <v>7</v>
      </c>
      <c r="J51" t="s">
        <v>8</v>
      </c>
      <c r="K51" t="s">
        <v>9</v>
      </c>
    </row>
    <row r="52" spans="1:11" x14ac:dyDescent="0.25">
      <c r="A52" t="s">
        <v>10</v>
      </c>
      <c r="B52">
        <v>52.777777777777786</v>
      </c>
      <c r="C52">
        <v>55.165116279069764</v>
      </c>
      <c r="D52">
        <v>55.409090909090921</v>
      </c>
      <c r="E52">
        <v>54.366049999999994</v>
      </c>
      <c r="F52">
        <f>AVERAGE(D52,E52)</f>
        <v>54.887570454545454</v>
      </c>
      <c r="G52">
        <v>56.354545454545445</v>
      </c>
      <c r="H52">
        <v>57.083409090909079</v>
      </c>
      <c r="I52">
        <v>57.309318181818178</v>
      </c>
      <c r="J52">
        <v>57.051818181818184</v>
      </c>
      <c r="K52">
        <v>57.792499999999997</v>
      </c>
    </row>
    <row r="53" spans="1:11" x14ac:dyDescent="0.25">
      <c r="A53" t="s">
        <v>11</v>
      </c>
      <c r="B53">
        <f>(B52-8.5685)/0.6935</f>
        <v>63.748057358006903</v>
      </c>
      <c r="C53">
        <f t="shared" ref="C53:K53" si="22">(C52-8.5685)/0.6935</f>
        <v>67.190506530742269</v>
      </c>
      <c r="D53">
        <f t="shared" si="22"/>
        <v>67.542308448580997</v>
      </c>
      <c r="E53">
        <f t="shared" si="22"/>
        <v>66.038284066330206</v>
      </c>
      <c r="F53">
        <f t="shared" si="22"/>
        <v>66.790296257455594</v>
      </c>
      <c r="G53">
        <f t="shared" si="22"/>
        <v>68.905617093792998</v>
      </c>
      <c r="H53">
        <f t="shared" si="22"/>
        <v>69.956610080618717</v>
      </c>
      <c r="I53">
        <f t="shared" si="22"/>
        <v>70.282362194402566</v>
      </c>
      <c r="J53">
        <f t="shared" si="22"/>
        <v>69.911057219636888</v>
      </c>
      <c r="K53">
        <f t="shared" si="22"/>
        <v>70.979091564527749</v>
      </c>
    </row>
    <row r="54" spans="1:11" x14ac:dyDescent="0.25">
      <c r="A54" t="s">
        <v>27</v>
      </c>
      <c r="B54" s="1">
        <f>0.02*((B53/10)^2.34)</f>
        <v>1.5257475095181181</v>
      </c>
      <c r="C54" s="1">
        <f t="shared" ref="C54:K54" si="23">0.02*((C53/10)^2.34)</f>
        <v>1.7255617966340087</v>
      </c>
      <c r="D54" s="1">
        <f t="shared" si="23"/>
        <v>1.7467775481618395</v>
      </c>
      <c r="E54" s="1">
        <f t="shared" si="23"/>
        <v>1.6571129872480928</v>
      </c>
      <c r="F54" s="1">
        <f t="shared" si="23"/>
        <v>1.7016070690046903</v>
      </c>
      <c r="G54" s="1">
        <f t="shared" si="23"/>
        <v>1.8303992180087358</v>
      </c>
      <c r="H54" s="1">
        <f t="shared" si="23"/>
        <v>1.8963971147646075</v>
      </c>
      <c r="I54" s="1">
        <f t="shared" si="23"/>
        <v>1.9171251035344237</v>
      </c>
      <c r="J54" s="1">
        <f t="shared" si="23"/>
        <v>1.8935088131343532</v>
      </c>
      <c r="K54" s="1">
        <f t="shared" si="23"/>
        <v>1.9618925475374196</v>
      </c>
    </row>
    <row r="55" spans="1:11" x14ac:dyDescent="0.25">
      <c r="A55" t="s">
        <v>28</v>
      </c>
      <c r="B55" s="1">
        <f>B54*1100/(10000*2.5)</f>
        <v>6.7132890418797192E-2</v>
      </c>
      <c r="C55" s="1">
        <f t="shared" ref="C55:K55" si="24">C54*1100/(10000*2.5)</f>
        <v>7.5924719051896378E-2</v>
      </c>
      <c r="D55" s="1">
        <f t="shared" si="24"/>
        <v>7.6858212119120931E-2</v>
      </c>
      <c r="E55" s="1">
        <f t="shared" si="24"/>
        <v>7.2912971438916077E-2</v>
      </c>
      <c r="F55" s="1">
        <f t="shared" si="24"/>
        <v>7.4870711036206378E-2</v>
      </c>
      <c r="G55" s="1">
        <f t="shared" si="24"/>
        <v>8.0537565592384383E-2</v>
      </c>
      <c r="H55" s="1">
        <f t="shared" si="24"/>
        <v>8.3441473049642736E-2</v>
      </c>
      <c r="I55" s="1">
        <f t="shared" si="24"/>
        <v>8.4353504555514644E-2</v>
      </c>
      <c r="J55" s="1">
        <f t="shared" si="24"/>
        <v>8.3314387777911544E-2</v>
      </c>
      <c r="K55" s="1">
        <f t="shared" si="24"/>
        <v>8.6323272091646475E-2</v>
      </c>
    </row>
    <row r="56" spans="1:11" x14ac:dyDescent="0.25">
      <c r="C56" s="1"/>
      <c r="D56" s="1"/>
      <c r="E56" s="1"/>
      <c r="F56" s="1"/>
      <c r="G56" s="1"/>
      <c r="H56" s="1"/>
      <c r="I56" s="1"/>
      <c r="J56" s="1"/>
      <c r="K56" s="1"/>
    </row>
    <row r="58" spans="1:11" x14ac:dyDescent="0.25">
      <c r="A58" t="s">
        <v>18</v>
      </c>
      <c r="B58" t="s">
        <v>2</v>
      </c>
      <c r="C58" t="s">
        <v>22</v>
      </c>
      <c r="D58" t="s">
        <v>3</v>
      </c>
      <c r="E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</row>
    <row r="59" spans="1:11" x14ac:dyDescent="0.25">
      <c r="A59" t="s">
        <v>10</v>
      </c>
      <c r="B59">
        <v>49.739999999999995</v>
      </c>
      <c r="C59">
        <v>49.748888888888878</v>
      </c>
      <c r="D59">
        <v>49.69111111111112</v>
      </c>
      <c r="E59">
        <v>48.990595555555544</v>
      </c>
      <c r="F59">
        <f>AVERAGE(D59,E59)</f>
        <v>49.340853333333328</v>
      </c>
      <c r="G59">
        <v>50.499111111111112</v>
      </c>
      <c r="H59">
        <v>51.317777777777785</v>
      </c>
      <c r="I59">
        <v>51.370000000000005</v>
      </c>
      <c r="J59">
        <v>51.428222222222225</v>
      </c>
      <c r="K59">
        <v>51.841777777777772</v>
      </c>
    </row>
    <row r="60" spans="1:11" x14ac:dyDescent="0.25">
      <c r="A60" t="s">
        <v>11</v>
      </c>
      <c r="B60">
        <f>(B59-8.5685)/0.6935</f>
        <v>59.367700072098046</v>
      </c>
      <c r="C60">
        <f t="shared" ref="C60:K60" si="25">(C59-8.5685)/0.6935</f>
        <v>59.380517503805159</v>
      </c>
      <c r="D60">
        <f t="shared" si="25"/>
        <v>59.297204197708894</v>
      </c>
      <c r="E60">
        <f t="shared" si="25"/>
        <v>58.287088039734023</v>
      </c>
      <c r="F60">
        <f t="shared" si="25"/>
        <v>58.792146118721455</v>
      </c>
      <c r="G60">
        <f t="shared" si="25"/>
        <v>60.462308739886247</v>
      </c>
      <c r="H60">
        <f t="shared" si="25"/>
        <v>61.642794200112164</v>
      </c>
      <c r="I60">
        <f t="shared" si="25"/>
        <v>61.718096611391495</v>
      </c>
      <c r="J60">
        <f t="shared" si="25"/>
        <v>61.802050789073142</v>
      </c>
      <c r="K60">
        <f t="shared" si="25"/>
        <v>62.39838179924697</v>
      </c>
    </row>
    <row r="61" spans="1:11" x14ac:dyDescent="0.25">
      <c r="A61" t="s">
        <v>27</v>
      </c>
      <c r="B61" s="1">
        <f>0.02*((B60/10)^2.34)</f>
        <v>1.2916282079304366</v>
      </c>
      <c r="C61" s="1">
        <f t="shared" ref="C61:K61" si="26">0.02*((C60/10)^2.34)</f>
        <v>1.2922808378572455</v>
      </c>
      <c r="D61" s="1">
        <f t="shared" si="26"/>
        <v>1.2880421174331438</v>
      </c>
      <c r="E61" s="1">
        <f t="shared" si="26"/>
        <v>1.2372837686826759</v>
      </c>
      <c r="F61" s="1">
        <f t="shared" si="26"/>
        <v>1.262516869614124</v>
      </c>
      <c r="G61" s="1">
        <f t="shared" si="26"/>
        <v>1.3480445840123205</v>
      </c>
      <c r="H61" s="1">
        <f t="shared" si="26"/>
        <v>1.4104400014209748</v>
      </c>
      <c r="I61" s="1">
        <f t="shared" si="26"/>
        <v>1.414475083748419</v>
      </c>
      <c r="J61" s="1">
        <f t="shared" si="26"/>
        <v>1.4189815553635829</v>
      </c>
      <c r="K61" s="1">
        <f t="shared" si="26"/>
        <v>1.4512277728239584</v>
      </c>
    </row>
    <row r="62" spans="1:11" x14ac:dyDescent="0.25">
      <c r="A62" t="s">
        <v>28</v>
      </c>
      <c r="B62" s="1">
        <f>B61*1100/(10000*2.5)</f>
        <v>5.6831641148939217E-2</v>
      </c>
      <c r="C62" s="1">
        <f t="shared" ref="C62:K62" si="27">C61*1100/(10000*2.5)</f>
        <v>5.6860356865718803E-2</v>
      </c>
      <c r="D62" s="1">
        <f t="shared" si="27"/>
        <v>5.6673853167058322E-2</v>
      </c>
      <c r="E62" s="1">
        <f t="shared" si="27"/>
        <v>5.4440485822037733E-2</v>
      </c>
      <c r="F62" s="1">
        <f t="shared" si="27"/>
        <v>5.5550742263021459E-2</v>
      </c>
      <c r="G62" s="1">
        <f t="shared" si="27"/>
        <v>5.93139616965421E-2</v>
      </c>
      <c r="H62" s="1">
        <f t="shared" si="27"/>
        <v>6.2059360062522891E-2</v>
      </c>
      <c r="I62" s="1">
        <f t="shared" si="27"/>
        <v>6.2236903684930442E-2</v>
      </c>
      <c r="J62" s="1">
        <f t="shared" si="27"/>
        <v>6.243518843599765E-2</v>
      </c>
      <c r="K62" s="1">
        <f t="shared" si="27"/>
        <v>6.3854022004254177E-2</v>
      </c>
    </row>
    <row r="63" spans="1:11" x14ac:dyDescent="0.25">
      <c r="C63" s="1"/>
      <c r="D63" s="1"/>
      <c r="E63" s="1"/>
      <c r="F63" s="1"/>
      <c r="G63" s="1"/>
      <c r="H63" s="1"/>
      <c r="I63" s="1"/>
      <c r="J63" s="1"/>
      <c r="K63" s="1"/>
    </row>
  </sheetData>
  <mergeCells count="1"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F001-2D89-49AD-B78E-AF81E79DD9B6}">
  <dimension ref="A1:O134"/>
  <sheetViews>
    <sheetView topLeftCell="A70" workbookViewId="0">
      <selection activeCell="M62" sqref="M62"/>
    </sheetView>
  </sheetViews>
  <sheetFormatPr defaultRowHeight="15" x14ac:dyDescent="0.25"/>
  <cols>
    <col min="1" max="1" width="33.85546875" customWidth="1"/>
    <col min="3" max="5" width="12" bestFit="1" customWidth="1"/>
    <col min="6" max="6" width="12" customWidth="1"/>
    <col min="7" max="8" width="12.140625" bestFit="1" customWidth="1"/>
    <col min="9" max="9" width="12" bestFit="1" customWidth="1"/>
    <col min="10" max="11" width="12.140625" bestFit="1" customWidth="1"/>
    <col min="12" max="12" width="12" bestFit="1" customWidth="1"/>
  </cols>
  <sheetData>
    <row r="1" spans="1:15" x14ac:dyDescent="0.25">
      <c r="B1" s="6" t="s">
        <v>39</v>
      </c>
      <c r="C1" s="6"/>
      <c r="D1" s="6"/>
      <c r="E1" s="6"/>
      <c r="F1" s="6"/>
      <c r="G1" s="6"/>
      <c r="H1" s="6"/>
      <c r="I1" s="6"/>
      <c r="J1" s="6"/>
      <c r="K1" s="6"/>
    </row>
    <row r="2" spans="1:15" x14ac:dyDescent="0.25">
      <c r="A2" t="s">
        <v>1</v>
      </c>
      <c r="B2" t="s">
        <v>2</v>
      </c>
      <c r="C2" t="s">
        <v>22</v>
      </c>
      <c r="D2" t="s">
        <v>3</v>
      </c>
      <c r="E2" t="s">
        <v>23</v>
      </c>
      <c r="F2" t="s">
        <v>57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49</v>
      </c>
      <c r="N2" s="1"/>
      <c r="O2" s="1"/>
    </row>
    <row r="3" spans="1:15" x14ac:dyDescent="0.25">
      <c r="A3" t="s">
        <v>10</v>
      </c>
      <c r="B3" s="2">
        <v>45.6</v>
      </c>
      <c r="C3" s="2">
        <v>46.5</v>
      </c>
      <c r="D3" s="2">
        <v>46.4</v>
      </c>
      <c r="E3" s="2">
        <v>47.010339999999999</v>
      </c>
      <c r="F3" s="2">
        <f>AVERAGE(D3,E3)</f>
        <v>46.705169999999995</v>
      </c>
      <c r="G3" s="3">
        <v>47.630666666666656</v>
      </c>
      <c r="H3" s="3">
        <v>47.483111111111114</v>
      </c>
      <c r="I3" s="3">
        <v>47.193111111111115</v>
      </c>
      <c r="J3" s="3">
        <v>47.131999999999998</v>
      </c>
      <c r="K3" s="3">
        <v>47.918470844444435</v>
      </c>
      <c r="L3" s="1">
        <f t="shared" ref="L3:L4" si="0">AVERAGE(G3:K3)</f>
        <v>47.471471946666668</v>
      </c>
      <c r="N3" s="1"/>
      <c r="O3" s="1"/>
    </row>
    <row r="4" spans="1:15" x14ac:dyDescent="0.25">
      <c r="A4" t="s">
        <v>11</v>
      </c>
      <c r="B4" s="1">
        <f>(B3-8.5685)/0.6935</f>
        <v>53.397981254506128</v>
      </c>
      <c r="C4" s="1">
        <f t="shared" ref="C4:K4" si="1">(C3-8.5685)/0.6935</f>
        <v>54.6957462148522</v>
      </c>
      <c r="D4" s="1">
        <f t="shared" si="1"/>
        <v>54.551550108147076</v>
      </c>
      <c r="E4" s="1">
        <f t="shared" si="1"/>
        <v>55.431636625811102</v>
      </c>
      <c r="F4" s="1">
        <f t="shared" si="1"/>
        <v>54.991593366979082</v>
      </c>
      <c r="G4" s="1">
        <f t="shared" si="1"/>
        <v>56.326123527998064</v>
      </c>
      <c r="H4" s="1">
        <f t="shared" si="1"/>
        <v>56.113354161659863</v>
      </c>
      <c r="I4" s="1">
        <f t="shared" si="1"/>
        <v>55.695185452215014</v>
      </c>
      <c r="J4" s="1">
        <f t="shared" si="1"/>
        <v>55.607065609228549</v>
      </c>
      <c r="K4" s="1">
        <f t="shared" si="1"/>
        <v>56.741125947288296</v>
      </c>
      <c r="L4" s="1">
        <f t="shared" si="0"/>
        <v>56.09657093967796</v>
      </c>
      <c r="N4" s="1"/>
      <c r="O4" s="1"/>
    </row>
    <row r="5" spans="1:15" x14ac:dyDescent="0.25">
      <c r="A5" t="s">
        <v>27</v>
      </c>
      <c r="B5" s="1">
        <f>0.02*((B4/10)^2.34)</f>
        <v>1.0079479777811033</v>
      </c>
      <c r="C5" s="1">
        <f t="shared" ref="C5:J5" si="2">0.02*((C4/10)^2.34)</f>
        <v>1.0662064534600841</v>
      </c>
      <c r="D5" s="1">
        <f t="shared" si="2"/>
        <v>1.0596406241862046</v>
      </c>
      <c r="E5" s="1">
        <f t="shared" si="2"/>
        <v>1.1000768282186075</v>
      </c>
      <c r="F5" s="1">
        <v>1.0797503306099396</v>
      </c>
      <c r="G5" s="1">
        <f t="shared" si="2"/>
        <v>1.1420656666373683</v>
      </c>
      <c r="H5" s="1">
        <f t="shared" si="2"/>
        <v>1.1319962086249755</v>
      </c>
      <c r="I5" s="1">
        <f t="shared" si="2"/>
        <v>1.11235473269369</v>
      </c>
      <c r="J5" s="1">
        <f t="shared" si="2"/>
        <v>1.1082408236597272</v>
      </c>
      <c r="K5" s="1">
        <f>0.02*((K4/10)^2.34)</f>
        <v>1.1618530369009279</v>
      </c>
      <c r="L5" s="1">
        <f>0.02*((L4/10)^2.34)</f>
        <v>1.1312041033535307</v>
      </c>
      <c r="N5" s="1"/>
      <c r="O5" s="1"/>
    </row>
    <row r="6" spans="1:15" x14ac:dyDescent="0.25">
      <c r="A6" t="s">
        <v>28</v>
      </c>
      <c r="B6" s="1">
        <f>B5*27000/(10000*2.5)</f>
        <v>1.0885838160035917</v>
      </c>
      <c r="C6" s="1">
        <f t="shared" ref="C6:L6" si="3">C5*27000/(10000*2.5)</f>
        <v>1.1515029697368908</v>
      </c>
      <c r="D6" s="1">
        <f t="shared" si="3"/>
        <v>1.1444118741211009</v>
      </c>
      <c r="E6" s="1">
        <f t="shared" si="3"/>
        <v>1.1880829744760961</v>
      </c>
      <c r="F6" s="1">
        <v>1.1661303570587349</v>
      </c>
      <c r="G6" s="1">
        <f t="shared" si="3"/>
        <v>1.2334309199683577</v>
      </c>
      <c r="H6" s="1">
        <f t="shared" si="3"/>
        <v>1.2225559053149735</v>
      </c>
      <c r="I6" s="1">
        <f t="shared" si="3"/>
        <v>1.2013431113091853</v>
      </c>
      <c r="J6" s="1">
        <f t="shared" si="3"/>
        <v>1.1969000895525055</v>
      </c>
      <c r="K6" s="1">
        <f t="shared" si="3"/>
        <v>1.2548012798530022</v>
      </c>
      <c r="L6" s="1">
        <f t="shared" si="3"/>
        <v>1.2217004316218132</v>
      </c>
      <c r="N6" s="1"/>
      <c r="O6" s="1"/>
    </row>
    <row r="7" spans="1:15" x14ac:dyDescent="0.25">
      <c r="A7" t="s">
        <v>31</v>
      </c>
      <c r="B7" s="3"/>
      <c r="C7" s="3">
        <f>5.014/1000*400/C5/24/60/60</f>
        <v>2.1771546108759317E-5</v>
      </c>
      <c r="D7" s="3">
        <f>3.012/1000*400/D5/24/60/60</f>
        <v>1.3159597816621709E-5</v>
      </c>
      <c r="E7" s="3" t="s">
        <v>58</v>
      </c>
      <c r="F7" s="3">
        <f>3.783/1000*400/F5/24/60/60</f>
        <v>1.6220313522845117E-5</v>
      </c>
      <c r="G7" s="3">
        <v>1.8473300064899937E-5</v>
      </c>
      <c r="H7" s="3">
        <v>2.0867756986235965E-5</v>
      </c>
      <c r="I7" s="3">
        <v>9.276703215534061E-6</v>
      </c>
      <c r="J7" s="3">
        <v>1.1401708164821424E-5</v>
      </c>
      <c r="K7" s="3">
        <v>1.0888276428673535E-5</v>
      </c>
      <c r="L7" s="3">
        <f>4.07/1000*400/L5/24/60/60</f>
        <v>1.6657111246973435E-5</v>
      </c>
      <c r="N7" s="1"/>
      <c r="O7" s="1"/>
    </row>
    <row r="8" spans="1:15" x14ac:dyDescent="0.25">
      <c r="A8" t="s">
        <v>36</v>
      </c>
      <c r="B8" s="3"/>
      <c r="C8" s="3">
        <v>13.97</v>
      </c>
      <c r="D8" s="3">
        <v>6.72</v>
      </c>
      <c r="E8" s="3">
        <v>1.27</v>
      </c>
      <c r="F8" s="3">
        <v>2.91</v>
      </c>
      <c r="G8">
        <v>9.4740000000000002</v>
      </c>
      <c r="H8">
        <v>15.255000000000001</v>
      </c>
      <c r="I8">
        <v>16.145</v>
      </c>
      <c r="J8">
        <v>9.7390000000000008</v>
      </c>
      <c r="K8">
        <v>2.5470000000000002</v>
      </c>
      <c r="L8">
        <f>AVERAGE(G8:K8)</f>
        <v>10.632</v>
      </c>
      <c r="N8" s="1"/>
      <c r="O8" s="1"/>
    </row>
    <row r="9" spans="1:15" x14ac:dyDescent="0.25">
      <c r="A9" s="4" t="s">
        <v>32</v>
      </c>
      <c r="B9" s="3"/>
      <c r="C9">
        <f>2.501-2.361*(10^(-3))*C8</f>
        <v>2.4680168299999998</v>
      </c>
      <c r="D9">
        <f t="shared" ref="D9:F9" si="4">2.501-2.361*(10^(-3))*D8</f>
        <v>2.4851340799999999</v>
      </c>
      <c r="E9">
        <f t="shared" si="4"/>
        <v>2.4980015299999998</v>
      </c>
      <c r="F9">
        <f t="shared" si="4"/>
        <v>2.4941294899999997</v>
      </c>
      <c r="G9">
        <f>2.501-2.361*(10^(-3))*G8</f>
        <v>2.4786318860000001</v>
      </c>
      <c r="H9">
        <f t="shared" ref="H9:L9" si="5">2.501-2.361*(10^(-3))*H8</f>
        <v>2.464982945</v>
      </c>
      <c r="I9">
        <f t="shared" si="5"/>
        <v>2.4628816549999999</v>
      </c>
      <c r="J9">
        <f t="shared" si="5"/>
        <v>2.4780062209999998</v>
      </c>
      <c r="K9">
        <f t="shared" si="5"/>
        <v>2.4949865330000001</v>
      </c>
      <c r="L9">
        <f t="shared" si="5"/>
        <v>2.4758978479999998</v>
      </c>
      <c r="N9" s="1"/>
      <c r="O9" s="1"/>
    </row>
    <row r="10" spans="1:15" ht="18" x14ac:dyDescent="0.35">
      <c r="A10" s="4" t="s">
        <v>37</v>
      </c>
      <c r="B10">
        <v>1.2250000000000001</v>
      </c>
      <c r="C10">
        <v>1.2250000000000001</v>
      </c>
      <c r="D10">
        <v>1.2250000000000001</v>
      </c>
      <c r="E10">
        <v>1.2250000000000001</v>
      </c>
      <c r="F10">
        <v>1.2250000000000001</v>
      </c>
      <c r="G10">
        <v>1.2250000000000001</v>
      </c>
      <c r="H10">
        <v>1.2250000000000001</v>
      </c>
      <c r="I10">
        <v>1.2250000000000001</v>
      </c>
      <c r="J10">
        <v>1.2250000000000001</v>
      </c>
      <c r="K10">
        <v>1.2250000000000001</v>
      </c>
      <c r="L10">
        <v>1.2250000000000001</v>
      </c>
      <c r="N10" s="1"/>
      <c r="O10" s="1"/>
    </row>
    <row r="11" spans="1:15" ht="18" x14ac:dyDescent="0.35">
      <c r="A11" s="4" t="s">
        <v>38</v>
      </c>
      <c r="B11">
        <v>1E-3</v>
      </c>
      <c r="C11">
        <v>1E-3</v>
      </c>
      <c r="D11">
        <v>1E-3</v>
      </c>
      <c r="E11">
        <v>1E-3</v>
      </c>
      <c r="F11">
        <v>1E-3</v>
      </c>
      <c r="G11">
        <v>1E-3</v>
      </c>
      <c r="H11">
        <v>1E-3</v>
      </c>
      <c r="I11">
        <v>1E-3</v>
      </c>
      <c r="J11">
        <v>1E-3</v>
      </c>
      <c r="K11">
        <v>1E-3</v>
      </c>
      <c r="L11">
        <v>1E-3</v>
      </c>
      <c r="N11" s="1"/>
      <c r="O11" s="1"/>
    </row>
    <row r="12" spans="1:15" x14ac:dyDescent="0.25">
      <c r="A12" s="4" t="s">
        <v>33</v>
      </c>
      <c r="B12" s="3"/>
      <c r="C12" s="3">
        <v>0.66600000000000004</v>
      </c>
      <c r="D12" s="3">
        <v>0.215</v>
      </c>
      <c r="E12" s="3">
        <v>7.5999999999999998E-2</v>
      </c>
      <c r="F12" s="3">
        <v>0.13</v>
      </c>
      <c r="G12">
        <v>0.39200000000000002</v>
      </c>
      <c r="H12">
        <v>0.90800000000000003</v>
      </c>
      <c r="I12">
        <v>1.0680000000000001</v>
      </c>
      <c r="J12">
        <v>0.54</v>
      </c>
      <c r="K12">
        <v>0.22700000000000001</v>
      </c>
      <c r="L12">
        <v>0.72</v>
      </c>
      <c r="N12" s="1"/>
      <c r="O12" s="1"/>
    </row>
    <row r="13" spans="1:15" x14ac:dyDescent="0.25">
      <c r="A13" s="4" t="s">
        <v>34</v>
      </c>
      <c r="B13">
        <v>6.7000000000000004E-2</v>
      </c>
      <c r="C13">
        <v>6.7000000000000004E-2</v>
      </c>
      <c r="D13">
        <v>6.7000000000000004E-2</v>
      </c>
      <c r="E13">
        <v>6.7000000000000004E-2</v>
      </c>
      <c r="F13" s="3">
        <v>6.7000000000000004E-2</v>
      </c>
      <c r="G13">
        <v>6.7000000000000004E-2</v>
      </c>
      <c r="H13">
        <v>6.7000000000000004E-2</v>
      </c>
      <c r="I13">
        <v>6.7000000000000004E-2</v>
      </c>
      <c r="J13">
        <v>6.7000000000000004E-2</v>
      </c>
      <c r="K13">
        <v>6.7000000000000004E-2</v>
      </c>
      <c r="L13">
        <v>6.7000000000000004E-2</v>
      </c>
      <c r="N13" s="1"/>
      <c r="O13" s="1"/>
    </row>
    <row r="14" spans="1:15" x14ac:dyDescent="0.25">
      <c r="A14" s="4" t="s">
        <v>35</v>
      </c>
      <c r="B14" s="3"/>
      <c r="C14">
        <f>C13*C9*C7/C6/C10/C11/C12*1000</f>
        <v>3.8320998005270615</v>
      </c>
      <c r="D14">
        <f t="shared" ref="D14:F14" si="6">D13*D9*D7/D6/D10/D11/D12*1000</f>
        <v>7.2695970782733674</v>
      </c>
      <c r="E14" t="e">
        <f t="shared" si="6"/>
        <v>#VALUE!</v>
      </c>
      <c r="F14">
        <f t="shared" si="6"/>
        <v>14.595752900526461</v>
      </c>
      <c r="G14">
        <f>G13*G9*G7/G6/G10/G11/G12*1000</f>
        <v>5.1795774646577772</v>
      </c>
      <c r="H14">
        <f t="shared" ref="H14:L14" si="7">H13*H9*H7/H6/H10/H11/H12*1000</f>
        <v>2.5343922217628596</v>
      </c>
      <c r="I14">
        <f t="shared" si="7"/>
        <v>0.97395211591724995</v>
      </c>
      <c r="J14">
        <f t="shared" si="7"/>
        <v>2.3908887458519548</v>
      </c>
      <c r="K14">
        <f t="shared" si="7"/>
        <v>5.2163322749406209</v>
      </c>
      <c r="L14">
        <f t="shared" si="7"/>
        <v>2.5643299153912631</v>
      </c>
      <c r="N14" s="1"/>
      <c r="O14" s="1"/>
    </row>
    <row r="15" spans="1:15" x14ac:dyDescent="0.25">
      <c r="N15" s="1"/>
      <c r="O15" s="1"/>
    </row>
    <row r="16" spans="1:15" x14ac:dyDescent="0.25">
      <c r="A16" t="s">
        <v>14</v>
      </c>
      <c r="B16" t="s">
        <v>2</v>
      </c>
      <c r="C16" t="s">
        <v>22</v>
      </c>
      <c r="D16" t="s">
        <v>3</v>
      </c>
      <c r="E16" t="s">
        <v>23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N16" s="1"/>
      <c r="O16" s="1"/>
    </row>
    <row r="17" spans="1:15" x14ac:dyDescent="0.25">
      <c r="A17" t="s">
        <v>10</v>
      </c>
      <c r="B17">
        <v>43.94222222222222</v>
      </c>
      <c r="C17">
        <v>42.757777777777768</v>
      </c>
      <c r="D17">
        <v>41.804444444444442</v>
      </c>
      <c r="E17">
        <v>43.33850222222221</v>
      </c>
      <c r="F17">
        <f>AVERAGE(D17,E17)</f>
        <v>42.57147333333333</v>
      </c>
      <c r="G17">
        <v>43.253555555555565</v>
      </c>
      <c r="H17">
        <v>43.665333333333336</v>
      </c>
      <c r="I17">
        <v>43.56355555555556</v>
      </c>
      <c r="J17">
        <v>43.127555555555567</v>
      </c>
      <c r="K17">
        <v>43.645999999999994</v>
      </c>
      <c r="L17">
        <f>AVERAGE(G17:K17)</f>
        <v>43.451200000000007</v>
      </c>
      <c r="N17" s="1"/>
      <c r="O17" s="1"/>
    </row>
    <row r="18" spans="1:15" x14ac:dyDescent="0.25">
      <c r="A18" t="s">
        <v>11</v>
      </c>
      <c r="B18">
        <f>(B17-8.5685)/0.6935</f>
        <v>51.007530241127931</v>
      </c>
      <c r="C18">
        <f t="shared" ref="C18:L18" si="8">(C17-8.5685)/0.6935</f>
        <v>49.299607466153958</v>
      </c>
      <c r="D18">
        <f t="shared" si="8"/>
        <v>47.924937915565167</v>
      </c>
      <c r="E18">
        <f t="shared" si="8"/>
        <v>50.136989505727769</v>
      </c>
      <c r="F18">
        <f t="shared" si="8"/>
        <v>49.030963710646475</v>
      </c>
      <c r="G18">
        <f t="shared" si="8"/>
        <v>50.014499719618691</v>
      </c>
      <c r="H18">
        <f t="shared" si="8"/>
        <v>50.608267243451095</v>
      </c>
      <c r="I18">
        <f t="shared" si="8"/>
        <v>50.461507650404556</v>
      </c>
      <c r="J18">
        <f t="shared" si="8"/>
        <v>49.832812625170249</v>
      </c>
      <c r="K18">
        <f t="shared" si="8"/>
        <v>50.580389329488092</v>
      </c>
      <c r="L18">
        <f t="shared" si="8"/>
        <v>50.299495313626544</v>
      </c>
    </row>
    <row r="19" spans="1:15" x14ac:dyDescent="0.25">
      <c r="A19" t="s">
        <v>27</v>
      </c>
      <c r="B19" s="1">
        <f>0.02*((B18/10)^2.34)</f>
        <v>0.9055120784326145</v>
      </c>
      <c r="C19" s="1">
        <f t="shared" ref="C19:L19" si="9">0.02*((C18/10)^2.34)</f>
        <v>0.83614903949541086</v>
      </c>
      <c r="D19" s="1">
        <f t="shared" si="9"/>
        <v>0.78260756849636548</v>
      </c>
      <c r="E19" s="1">
        <f t="shared" si="9"/>
        <v>0.86976175644507292</v>
      </c>
      <c r="F19" s="1">
        <v>0.82552608483203382</v>
      </c>
      <c r="G19" s="1">
        <f t="shared" si="9"/>
        <v>0.86479758792808026</v>
      </c>
      <c r="H19" s="1">
        <f t="shared" si="9"/>
        <v>0.88901324343839183</v>
      </c>
      <c r="I19" s="1">
        <f t="shared" si="9"/>
        <v>0.88299229695378612</v>
      </c>
      <c r="J19" s="1">
        <f t="shared" si="9"/>
        <v>0.85746426861353831</v>
      </c>
      <c r="K19" s="1">
        <f t="shared" si="9"/>
        <v>0.88786772367309985</v>
      </c>
      <c r="L19" s="1">
        <f t="shared" si="9"/>
        <v>0.87637278827658915</v>
      </c>
    </row>
    <row r="20" spans="1:15" x14ac:dyDescent="0.25">
      <c r="A20" t="s">
        <v>28</v>
      </c>
      <c r="B20" s="1">
        <f>B19*27000/(10000*2.5)</f>
        <v>0.97795304470722355</v>
      </c>
      <c r="C20" s="1">
        <f t="shared" ref="C20:L20" si="10">C19*27000/(10000*2.5)</f>
        <v>0.90304096265504374</v>
      </c>
      <c r="D20" s="1">
        <f t="shared" si="10"/>
        <v>0.84521617397607474</v>
      </c>
      <c r="E20" s="1">
        <f t="shared" si="10"/>
        <v>0.93934269696067874</v>
      </c>
      <c r="F20" s="1">
        <v>0.89156817161859658</v>
      </c>
      <c r="G20" s="1">
        <f t="shared" si="10"/>
        <v>0.93398139496232679</v>
      </c>
      <c r="H20" s="1">
        <f t="shared" si="10"/>
        <v>0.96013430291346313</v>
      </c>
      <c r="I20" s="1">
        <f t="shared" si="10"/>
        <v>0.95363168071008897</v>
      </c>
      <c r="J20" s="1">
        <f t="shared" si="10"/>
        <v>0.92606141010262133</v>
      </c>
      <c r="K20" s="1">
        <f t="shared" si="10"/>
        <v>0.95889714156694783</v>
      </c>
      <c r="L20" s="1">
        <f t="shared" si="10"/>
        <v>0.94648261133871625</v>
      </c>
    </row>
    <row r="21" spans="1:15" x14ac:dyDescent="0.25">
      <c r="A21" t="s">
        <v>31</v>
      </c>
      <c r="B21" s="3"/>
      <c r="C21" s="3">
        <f>5.014/1000*400/C19/24/60/60</f>
        <v>2.7761752829341574E-5</v>
      </c>
      <c r="D21" s="3">
        <f>3.012/1000*400/D19/24/60/60</f>
        <v>1.7817926896919859E-5</v>
      </c>
      <c r="E21" s="3" t="s">
        <v>58</v>
      </c>
      <c r="F21" s="3">
        <f>3.783/1000*400/F19/24/60/60</f>
        <v>2.1215427605116029E-5</v>
      </c>
      <c r="G21">
        <v>1.8473300064899937E-5</v>
      </c>
      <c r="H21">
        <v>2.0867756986235965E-5</v>
      </c>
      <c r="I21">
        <v>9.276703215534061E-6</v>
      </c>
      <c r="J21">
        <v>1.1401708164821424E-5</v>
      </c>
      <c r="K21">
        <v>1.0888276428673535E-5</v>
      </c>
      <c r="L21" s="3">
        <f>4.07/1000*400/L19/24/60/60</f>
        <v>2.1500659131198112E-5</v>
      </c>
      <c r="N21" s="1"/>
      <c r="O21" s="1"/>
    </row>
    <row r="22" spans="1:15" x14ac:dyDescent="0.25">
      <c r="A22" t="s">
        <v>36</v>
      </c>
      <c r="B22" s="3"/>
      <c r="C22" s="3">
        <v>13.97</v>
      </c>
      <c r="D22" s="3">
        <v>6.72</v>
      </c>
      <c r="E22" s="3">
        <v>1.27</v>
      </c>
      <c r="F22" s="3">
        <v>2.91</v>
      </c>
      <c r="G22">
        <v>9.4740000000000002</v>
      </c>
      <c r="H22">
        <v>15.255000000000001</v>
      </c>
      <c r="I22">
        <v>16.145</v>
      </c>
      <c r="J22">
        <v>9.7390000000000008</v>
      </c>
      <c r="K22">
        <v>2.5470000000000002</v>
      </c>
      <c r="L22">
        <f>AVERAGE(G22:K22)</f>
        <v>10.632</v>
      </c>
      <c r="N22" s="1"/>
      <c r="O22" s="1"/>
    </row>
    <row r="23" spans="1:15" x14ac:dyDescent="0.25">
      <c r="A23" s="4" t="s">
        <v>32</v>
      </c>
      <c r="B23" s="3"/>
      <c r="C23">
        <f>2.501-2.361*(10^(-3))*C22</f>
        <v>2.4680168299999998</v>
      </c>
      <c r="D23">
        <f t="shared" ref="D23:F23" si="11">2.501-2.361*(10^(-3))*D22</f>
        <v>2.4851340799999999</v>
      </c>
      <c r="E23">
        <f t="shared" si="11"/>
        <v>2.4980015299999998</v>
      </c>
      <c r="F23">
        <f t="shared" si="11"/>
        <v>2.4941294899999997</v>
      </c>
      <c r="G23">
        <f>2.501-2.361*(10^(-3))*G22</f>
        <v>2.4786318860000001</v>
      </c>
      <c r="H23">
        <f t="shared" ref="H23:L23" si="12">2.501-2.361*(10^(-3))*H22</f>
        <v>2.464982945</v>
      </c>
      <c r="I23">
        <f t="shared" si="12"/>
        <v>2.4628816549999999</v>
      </c>
      <c r="J23">
        <f t="shared" si="12"/>
        <v>2.4780062209999998</v>
      </c>
      <c r="K23">
        <f t="shared" si="12"/>
        <v>2.4949865330000001</v>
      </c>
      <c r="L23">
        <f t="shared" si="12"/>
        <v>2.4758978479999998</v>
      </c>
      <c r="N23" s="1"/>
      <c r="O23" s="1"/>
    </row>
    <row r="24" spans="1:15" ht="18" x14ac:dyDescent="0.35">
      <c r="A24" s="4" t="s">
        <v>37</v>
      </c>
      <c r="B24">
        <v>1.2250000000000001</v>
      </c>
      <c r="C24">
        <v>1.2250000000000001</v>
      </c>
      <c r="D24">
        <v>1.2250000000000001</v>
      </c>
      <c r="E24">
        <v>1.2250000000000001</v>
      </c>
      <c r="F24">
        <v>1.2250000000000001</v>
      </c>
      <c r="G24">
        <v>1.2250000000000001</v>
      </c>
      <c r="H24">
        <v>1.2250000000000001</v>
      </c>
      <c r="I24">
        <v>1.2250000000000001</v>
      </c>
      <c r="J24">
        <v>1.2250000000000001</v>
      </c>
      <c r="K24">
        <v>1.2250000000000001</v>
      </c>
      <c r="L24">
        <v>1.2250000000000001</v>
      </c>
      <c r="N24" s="1"/>
      <c r="O24" s="1"/>
    </row>
    <row r="25" spans="1:15" ht="18" x14ac:dyDescent="0.35">
      <c r="A25" s="4" t="s">
        <v>38</v>
      </c>
      <c r="B25">
        <v>1E-3</v>
      </c>
      <c r="C25">
        <v>1E-3</v>
      </c>
      <c r="D25">
        <v>1E-3</v>
      </c>
      <c r="E25">
        <v>1E-3</v>
      </c>
      <c r="F25">
        <v>1E-3</v>
      </c>
      <c r="G25">
        <v>1E-3</v>
      </c>
      <c r="H25">
        <v>1E-3</v>
      </c>
      <c r="I25">
        <v>1E-3</v>
      </c>
      <c r="J25">
        <v>1E-3</v>
      </c>
      <c r="K25">
        <v>1E-3</v>
      </c>
      <c r="L25">
        <v>1E-3</v>
      </c>
      <c r="N25" s="1"/>
      <c r="O25" s="1"/>
    </row>
    <row r="26" spans="1:15" x14ac:dyDescent="0.25">
      <c r="A26" s="4" t="s">
        <v>33</v>
      </c>
      <c r="B26" s="3"/>
      <c r="C26" s="3">
        <v>0.66600000000000004</v>
      </c>
      <c r="D26" s="3">
        <v>0.215</v>
      </c>
      <c r="E26" s="3">
        <v>7.5999999999999998E-2</v>
      </c>
      <c r="F26" s="3">
        <v>0.13</v>
      </c>
      <c r="G26">
        <v>0.39200000000000002</v>
      </c>
      <c r="H26">
        <v>0.90800000000000003</v>
      </c>
      <c r="I26">
        <v>1.0680000000000001</v>
      </c>
      <c r="J26">
        <v>0.54</v>
      </c>
      <c r="K26">
        <v>0.22700000000000001</v>
      </c>
      <c r="L26">
        <v>0.72</v>
      </c>
      <c r="N26" s="1"/>
      <c r="O26" s="1"/>
    </row>
    <row r="27" spans="1:15" x14ac:dyDescent="0.25">
      <c r="A27" s="4" t="s">
        <v>34</v>
      </c>
      <c r="B27">
        <v>6.7000000000000004E-2</v>
      </c>
      <c r="C27">
        <v>6.7000000000000004E-2</v>
      </c>
      <c r="D27">
        <v>6.7000000000000004E-2</v>
      </c>
      <c r="E27">
        <v>6.7000000000000004E-2</v>
      </c>
      <c r="F27" s="3">
        <v>6.7000000000000004E-2</v>
      </c>
      <c r="G27">
        <v>6.7000000000000004E-2</v>
      </c>
      <c r="H27">
        <v>6.7000000000000004E-2</v>
      </c>
      <c r="I27">
        <v>6.7000000000000004E-2</v>
      </c>
      <c r="J27">
        <v>6.7000000000000004E-2</v>
      </c>
      <c r="K27">
        <v>6.7000000000000004E-2</v>
      </c>
      <c r="L27">
        <v>6.7000000000000004E-2</v>
      </c>
      <c r="N27" s="1"/>
      <c r="O27" s="1"/>
    </row>
    <row r="28" spans="1:15" x14ac:dyDescent="0.25">
      <c r="A28" s="4" t="s">
        <v>35</v>
      </c>
      <c r="B28" s="3"/>
      <c r="C28">
        <f>C27*C23*C21/C20/C24/C25/C26*1000</f>
        <v>6.2309179772353387</v>
      </c>
      <c r="D28">
        <f t="shared" ref="D28:F28" si="13">D27*D23*D21/D20/D24/D25/D26*1000</f>
        <v>13.327216501182933</v>
      </c>
      <c r="E28" t="e">
        <f t="shared" si="13"/>
        <v>#VALUE!</v>
      </c>
      <c r="F28">
        <f t="shared" si="13"/>
        <v>24.969600422439196</v>
      </c>
      <c r="G28">
        <f>G27*G23*G21/G20/G24/G25/G26*1000</f>
        <v>6.8402336831751445</v>
      </c>
      <c r="H28">
        <f t="shared" ref="H28:L28" si="14">H27*H23*H21/H20/H24/H25/H26*1000</f>
        <v>3.2270862187701486</v>
      </c>
      <c r="I28">
        <f t="shared" si="14"/>
        <v>1.2269418989215577</v>
      </c>
      <c r="J28">
        <f t="shared" si="14"/>
        <v>3.0901351927656382</v>
      </c>
      <c r="K28">
        <f t="shared" si="14"/>
        <v>6.8260297491741211</v>
      </c>
      <c r="L28">
        <f t="shared" si="14"/>
        <v>4.2724606780167935</v>
      </c>
      <c r="N28" s="1"/>
      <c r="O28" s="1"/>
    </row>
    <row r="29" spans="1:15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1:15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t="s">
        <v>15</v>
      </c>
      <c r="B31" t="s">
        <v>2</v>
      </c>
      <c r="C31" t="s">
        <v>22</v>
      </c>
      <c r="D31" t="s">
        <v>3</v>
      </c>
      <c r="E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</row>
    <row r="32" spans="1:15" x14ac:dyDescent="0.25">
      <c r="A32" t="s">
        <v>10</v>
      </c>
      <c r="B32">
        <v>41.506666666666668</v>
      </c>
      <c r="C32">
        <v>41.491111111111103</v>
      </c>
      <c r="D32">
        <v>42.424444444444433</v>
      </c>
      <c r="E32">
        <v>41.437151111111099</v>
      </c>
      <c r="F32">
        <f>AVERAGE(D32,E32)</f>
        <v>41.930797777777769</v>
      </c>
      <c r="G32">
        <v>41.791777777777767</v>
      </c>
      <c r="H32">
        <v>42.585555555555558</v>
      </c>
      <c r="I32">
        <v>41.868444444444449</v>
      </c>
      <c r="J32">
        <v>42.077555555555541</v>
      </c>
      <c r="K32">
        <v>42.342888888888901</v>
      </c>
      <c r="L32">
        <f>AVERAGE(G32:K32)</f>
        <v>42.133244444444443</v>
      </c>
    </row>
    <row r="33" spans="1:15" x14ac:dyDescent="0.25">
      <c r="A33" t="s">
        <v>11</v>
      </c>
      <c r="B33">
        <f>(B32-8.5685)/0.6935</f>
        <v>47.495553953376593</v>
      </c>
      <c r="C33">
        <f t="shared" ref="C33:L33" si="15">(C32-8.5685)/0.6935</f>
        <v>47.473123447889115</v>
      </c>
      <c r="D33">
        <f t="shared" si="15"/>
        <v>48.81895377713689</v>
      </c>
      <c r="E33">
        <f t="shared" si="15"/>
        <v>47.395315228711027</v>
      </c>
      <c r="F33">
        <f t="shared" si="15"/>
        <v>48.107134502923962</v>
      </c>
      <c r="G33">
        <f t="shared" si="15"/>
        <v>47.906673075382507</v>
      </c>
      <c r="H33">
        <f t="shared" si="15"/>
        <v>49.051269726828487</v>
      </c>
      <c r="I33">
        <f t="shared" si="15"/>
        <v>48.01722342385645</v>
      </c>
      <c r="J33">
        <f t="shared" si="15"/>
        <v>48.318753504766462</v>
      </c>
      <c r="K33">
        <f t="shared" si="15"/>
        <v>48.701353841224083</v>
      </c>
      <c r="L33">
        <f t="shared" si="15"/>
        <v>48.399054714411598</v>
      </c>
    </row>
    <row r="34" spans="1:15" x14ac:dyDescent="0.25">
      <c r="A34" t="s">
        <v>27</v>
      </c>
      <c r="B34" s="1">
        <f>0.02*((B33/10)^2.34)</f>
        <v>0.76629839480131923</v>
      </c>
      <c r="C34" s="1">
        <f t="shared" ref="C34:L34" si="16">0.02*((C33/10)^2.34)</f>
        <v>0.76545182564035319</v>
      </c>
      <c r="D34" s="1">
        <f t="shared" si="16"/>
        <v>0.81719746488026079</v>
      </c>
      <c r="E34" s="1">
        <f t="shared" si="16"/>
        <v>0.76251935072481913</v>
      </c>
      <c r="F34" s="1">
        <v>0.7895873826542702</v>
      </c>
      <c r="G34" s="1">
        <f t="shared" si="16"/>
        <v>0.78190981292352424</v>
      </c>
      <c r="H34" s="1">
        <f t="shared" si="16"/>
        <v>0.82632632703753528</v>
      </c>
      <c r="I34" s="1">
        <f t="shared" si="16"/>
        <v>0.78613852140106211</v>
      </c>
      <c r="J34" s="1">
        <f t="shared" si="16"/>
        <v>0.79773892833000104</v>
      </c>
      <c r="K34" s="1">
        <f t="shared" si="16"/>
        <v>0.81259849912523707</v>
      </c>
      <c r="L34" s="1">
        <f t="shared" si="16"/>
        <v>0.80084467770814816</v>
      </c>
    </row>
    <row r="35" spans="1:15" x14ac:dyDescent="0.25">
      <c r="A35" t="s">
        <v>28</v>
      </c>
      <c r="B35" s="1">
        <f>B34*27000/(10000*2.5)</f>
        <v>0.82760226638542478</v>
      </c>
      <c r="C35" s="1">
        <f t="shared" ref="C35:L35" si="17">C34*27000/(10000*2.5)</f>
        <v>0.82668797169158148</v>
      </c>
      <c r="D35" s="1">
        <f t="shared" si="17"/>
        <v>0.88257326207068165</v>
      </c>
      <c r="E35" s="1">
        <f t="shared" si="17"/>
        <v>0.82352089878280477</v>
      </c>
      <c r="F35" s="1">
        <v>0.85275437326661185</v>
      </c>
      <c r="G35" s="1">
        <f t="shared" si="17"/>
        <v>0.84446259795740608</v>
      </c>
      <c r="H35" s="1">
        <f t="shared" si="17"/>
        <v>0.89243243320053811</v>
      </c>
      <c r="I35" s="1">
        <f t="shared" si="17"/>
        <v>0.84902960311314701</v>
      </c>
      <c r="J35" s="1">
        <f t="shared" si="17"/>
        <v>0.86155804259640112</v>
      </c>
      <c r="K35" s="1">
        <f t="shared" si="17"/>
        <v>0.87760637905525596</v>
      </c>
      <c r="L35" s="1">
        <f t="shared" si="17"/>
        <v>0.86491225192480004</v>
      </c>
    </row>
    <row r="36" spans="1:15" x14ac:dyDescent="0.25">
      <c r="A36" t="s">
        <v>31</v>
      </c>
      <c r="B36" s="3"/>
      <c r="C36" s="3">
        <f>5.014/1000*400/C34/24/60/60</f>
        <v>3.0325831339606149E-5</v>
      </c>
      <c r="D36" s="3">
        <f>3.012/1000*400/D34/24/60/60</f>
        <v>1.7063739235274843E-5</v>
      </c>
      <c r="E36" s="3" t="s">
        <v>58</v>
      </c>
      <c r="F36" s="3">
        <f>3.783/1000*400/F34/24/60/60</f>
        <v>2.218106478603337E-5</v>
      </c>
      <c r="G36" s="3">
        <v>1.8473300064899937E-5</v>
      </c>
      <c r="H36" s="3">
        <v>2.0867756986235965E-5</v>
      </c>
      <c r="I36" s="3">
        <v>9.276703215534061E-6</v>
      </c>
      <c r="J36" s="3">
        <v>1.1401708164821424E-5</v>
      </c>
      <c r="K36" s="3">
        <v>1.0888276428673535E-5</v>
      </c>
      <c r="L36" s="3">
        <f>4.07/1000*400/L34/24/60/60</f>
        <v>2.3528398348748727E-5</v>
      </c>
      <c r="N36" s="1"/>
      <c r="O36" s="1"/>
    </row>
    <row r="37" spans="1:15" x14ac:dyDescent="0.25">
      <c r="A37" t="s">
        <v>36</v>
      </c>
      <c r="B37" s="3"/>
      <c r="C37" s="3">
        <v>13.97</v>
      </c>
      <c r="D37" s="3">
        <v>6.72</v>
      </c>
      <c r="E37" s="3">
        <v>1.27</v>
      </c>
      <c r="F37" s="3">
        <v>2.91</v>
      </c>
      <c r="G37">
        <v>9.4740000000000002</v>
      </c>
      <c r="H37">
        <v>15.255000000000001</v>
      </c>
      <c r="I37">
        <v>16.145</v>
      </c>
      <c r="J37">
        <v>9.7390000000000008</v>
      </c>
      <c r="K37">
        <v>2.5470000000000002</v>
      </c>
      <c r="L37">
        <f>AVERAGE(G38:K38)</f>
        <v>2.4758978479999998</v>
      </c>
      <c r="N37" s="1"/>
      <c r="O37" s="1"/>
    </row>
    <row r="38" spans="1:15" x14ac:dyDescent="0.25">
      <c r="A38" s="4" t="s">
        <v>32</v>
      </c>
      <c r="B38" s="3"/>
      <c r="C38">
        <f>2.501-2.361*(10^(-3))*C37</f>
        <v>2.4680168299999998</v>
      </c>
      <c r="D38">
        <f t="shared" ref="D38:F38" si="18">2.501-2.361*(10^(-3))*D37</f>
        <v>2.4851340799999999</v>
      </c>
      <c r="E38">
        <f t="shared" si="18"/>
        <v>2.4980015299999998</v>
      </c>
      <c r="F38">
        <f t="shared" si="18"/>
        <v>2.4941294899999997</v>
      </c>
      <c r="G38">
        <f>2.501-2.361*(10^(-3))*G37</f>
        <v>2.4786318860000001</v>
      </c>
      <c r="H38">
        <f t="shared" ref="H38:L38" si="19">2.501-2.361*(10^(-3))*H37</f>
        <v>2.464982945</v>
      </c>
      <c r="I38">
        <f t="shared" si="19"/>
        <v>2.4628816549999999</v>
      </c>
      <c r="J38">
        <f t="shared" si="19"/>
        <v>2.4780062209999998</v>
      </c>
      <c r="K38">
        <f t="shared" si="19"/>
        <v>2.4949865330000001</v>
      </c>
      <c r="L38">
        <f t="shared" si="19"/>
        <v>2.4951544051808718</v>
      </c>
      <c r="N38" s="1"/>
      <c r="O38" s="1"/>
    </row>
    <row r="39" spans="1:15" ht="18" x14ac:dyDescent="0.35">
      <c r="A39" s="4" t="s">
        <v>37</v>
      </c>
      <c r="B39">
        <v>1.2250000000000001</v>
      </c>
      <c r="C39">
        <v>1.2250000000000001</v>
      </c>
      <c r="D39">
        <v>1.2250000000000001</v>
      </c>
      <c r="E39">
        <v>1.2250000000000001</v>
      </c>
      <c r="F39">
        <v>1.2250000000000001</v>
      </c>
      <c r="G39">
        <v>1.2250000000000001</v>
      </c>
      <c r="H39">
        <v>1.2250000000000001</v>
      </c>
      <c r="I39">
        <v>1.2250000000000001</v>
      </c>
      <c r="J39">
        <v>1.2250000000000001</v>
      </c>
      <c r="K39">
        <v>1.2250000000000001</v>
      </c>
      <c r="L39">
        <v>1.2250000000000001</v>
      </c>
      <c r="N39" s="1"/>
      <c r="O39" s="1"/>
    </row>
    <row r="40" spans="1:15" ht="18" x14ac:dyDescent="0.35">
      <c r="A40" s="4" t="s">
        <v>38</v>
      </c>
      <c r="B40">
        <v>1E-3</v>
      </c>
      <c r="C40">
        <v>1E-3</v>
      </c>
      <c r="D40">
        <v>1E-3</v>
      </c>
      <c r="E40">
        <v>1E-3</v>
      </c>
      <c r="F40">
        <v>1E-3</v>
      </c>
      <c r="G40">
        <v>1E-3</v>
      </c>
      <c r="H40">
        <v>1E-3</v>
      </c>
      <c r="I40">
        <v>1E-3</v>
      </c>
      <c r="J40">
        <v>1E-3</v>
      </c>
      <c r="K40">
        <v>1E-3</v>
      </c>
      <c r="L40">
        <v>1E-3</v>
      </c>
      <c r="N40" s="1"/>
      <c r="O40" s="1"/>
    </row>
    <row r="41" spans="1:15" x14ac:dyDescent="0.25">
      <c r="A41" s="4" t="s">
        <v>33</v>
      </c>
      <c r="B41" s="3"/>
      <c r="C41" s="3">
        <v>0.66600000000000004</v>
      </c>
      <c r="D41" s="3">
        <v>0.215</v>
      </c>
      <c r="E41" s="3">
        <v>7.5999999999999998E-2</v>
      </c>
      <c r="F41" s="3">
        <v>7.5999999999999998E-2</v>
      </c>
      <c r="G41">
        <v>0.39200000000000002</v>
      </c>
      <c r="H41">
        <v>0.90800000000000003</v>
      </c>
      <c r="I41">
        <v>1.0680000000000001</v>
      </c>
      <c r="J41">
        <v>0.54</v>
      </c>
      <c r="K41">
        <v>0.22700000000000001</v>
      </c>
      <c r="L41">
        <v>0.72</v>
      </c>
      <c r="N41" s="1"/>
      <c r="O41" s="1"/>
    </row>
    <row r="42" spans="1:15" x14ac:dyDescent="0.25">
      <c r="A42" s="4" t="s">
        <v>34</v>
      </c>
      <c r="B42">
        <v>6.7000000000000004E-2</v>
      </c>
      <c r="C42">
        <v>6.7000000000000004E-2</v>
      </c>
      <c r="D42">
        <v>6.7000000000000004E-2</v>
      </c>
      <c r="E42">
        <v>6.7000000000000004E-2</v>
      </c>
      <c r="F42" s="3">
        <v>6.7000000000000004E-2</v>
      </c>
      <c r="G42">
        <v>6.7000000000000004E-2</v>
      </c>
      <c r="H42">
        <v>6.7000000000000004E-2</v>
      </c>
      <c r="I42">
        <v>6.7000000000000004E-2</v>
      </c>
      <c r="J42">
        <v>6.7000000000000004E-2</v>
      </c>
      <c r="K42">
        <v>6.7000000000000004E-2</v>
      </c>
      <c r="L42">
        <v>6.7000000000000004E-2</v>
      </c>
      <c r="N42" s="1"/>
      <c r="O42" s="1"/>
    </row>
    <row r="43" spans="1:15" x14ac:dyDescent="0.25">
      <c r="A43" s="4" t="s">
        <v>35</v>
      </c>
      <c r="B43" s="3"/>
      <c r="C43">
        <f>C42*C38*C36/C35/C39/C40/C41*1000</f>
        <v>7.4350466596060105</v>
      </c>
      <c r="D43">
        <f t="shared" ref="D43:F43" si="20">D42*D38*D36/D35/D39/D40/D41*1000</f>
        <v>12.222879174898022</v>
      </c>
      <c r="E43" t="e">
        <f t="shared" si="20"/>
        <v>#VALUE!</v>
      </c>
      <c r="F43">
        <f t="shared" si="20"/>
        <v>46.687708009957383</v>
      </c>
      <c r="G43">
        <f>G42*G38*G36/G35/G39/G40/G41*1000</f>
        <v>7.5653451233164661</v>
      </c>
      <c r="H43">
        <f t="shared" ref="H43:L43" si="21">H42*H38*H36/H35/H39/H40/H41*1000</f>
        <v>3.4719000137507017</v>
      </c>
      <c r="I43">
        <f t="shared" si="21"/>
        <v>1.3781034971124144</v>
      </c>
      <c r="J43">
        <f t="shared" si="21"/>
        <v>3.3214882950849907</v>
      </c>
      <c r="K43">
        <f t="shared" si="21"/>
        <v>7.4583099792189387</v>
      </c>
      <c r="L43">
        <f t="shared" si="21"/>
        <v>5.1561311880629921</v>
      </c>
      <c r="N43" s="1"/>
      <c r="O43" s="1"/>
    </row>
    <row r="44" spans="1:15" x14ac:dyDescent="0.25">
      <c r="C44" s="1"/>
      <c r="D44" s="1"/>
      <c r="E44" s="1"/>
      <c r="F44" s="1"/>
      <c r="G44" s="1"/>
      <c r="H44" s="1"/>
      <c r="I44" s="1"/>
      <c r="J44" s="1"/>
      <c r="K44" s="1"/>
    </row>
    <row r="46" spans="1:15" x14ac:dyDescent="0.25">
      <c r="A46" t="s">
        <v>16</v>
      </c>
      <c r="B46" t="s">
        <v>2</v>
      </c>
      <c r="C46" t="s">
        <v>22</v>
      </c>
      <c r="D46" t="s">
        <v>3</v>
      </c>
      <c r="E46" t="s">
        <v>4</v>
      </c>
      <c r="G46" t="s">
        <v>5</v>
      </c>
      <c r="H46" t="s">
        <v>6</v>
      </c>
      <c r="I46" t="s">
        <v>7</v>
      </c>
      <c r="J46" t="s">
        <v>8</v>
      </c>
      <c r="K46" t="s">
        <v>9</v>
      </c>
    </row>
    <row r="47" spans="1:15" x14ac:dyDescent="0.25">
      <c r="A47" t="s">
        <v>10</v>
      </c>
      <c r="B47">
        <v>39.673333333333346</v>
      </c>
      <c r="C47">
        <v>42.666666666666664</v>
      </c>
      <c r="D47">
        <v>42.022222222222211</v>
      </c>
      <c r="E47">
        <v>43.325031111111116</v>
      </c>
      <c r="F47">
        <f>AVERAGE(D47,E47)</f>
        <v>42.673626666666664</v>
      </c>
      <c r="G47">
        <v>43.763555555555563</v>
      </c>
      <c r="H47">
        <v>44.50822222222223</v>
      </c>
      <c r="I47">
        <v>44.325111111111106</v>
      </c>
      <c r="J47">
        <v>44.210444444444448</v>
      </c>
      <c r="K47">
        <v>45.016222222222218</v>
      </c>
      <c r="L47">
        <f>AVERAGE(G47:K47)</f>
        <v>44.364711111111113</v>
      </c>
    </row>
    <row r="48" spans="1:15" x14ac:dyDescent="0.25">
      <c r="A48" t="s">
        <v>11</v>
      </c>
      <c r="B48">
        <f>(B47-8.5685)/0.6935</f>
        <v>44.85195866378276</v>
      </c>
      <c r="C48">
        <f t="shared" ref="C48:L48" si="22">(C47-8.5685)/0.6935</f>
        <v>49.168228791155968</v>
      </c>
      <c r="D48">
        <f t="shared" si="22"/>
        <v>48.238964992389633</v>
      </c>
      <c r="E48">
        <f t="shared" si="22"/>
        <v>50.117564687975651</v>
      </c>
      <c r="F48">
        <f t="shared" si="22"/>
        <v>49.178264840182642</v>
      </c>
      <c r="G48">
        <f t="shared" si="22"/>
        <v>50.749899863814797</v>
      </c>
      <c r="H48">
        <f t="shared" si="22"/>
        <v>51.823680205078915</v>
      </c>
      <c r="I48">
        <f t="shared" si="22"/>
        <v>51.559641111912192</v>
      </c>
      <c r="J48">
        <f t="shared" si="22"/>
        <v>51.394296242890334</v>
      </c>
      <c r="K48">
        <f t="shared" si="22"/>
        <v>52.556196427140904</v>
      </c>
      <c r="L48">
        <f t="shared" si="22"/>
        <v>51.616742770167427</v>
      </c>
    </row>
    <row r="49" spans="1:15" x14ac:dyDescent="0.25">
      <c r="A49" t="s">
        <v>27</v>
      </c>
      <c r="B49" s="1">
        <f>0.02*((B48/10)^2.34)</f>
        <v>0.67019086300350494</v>
      </c>
      <c r="C49" s="1">
        <f t="shared" ref="C49:L49" si="23">0.02*((C48/10)^2.34)</f>
        <v>0.83094422705300586</v>
      </c>
      <c r="D49" s="1">
        <f t="shared" si="23"/>
        <v>0.79465985080767398</v>
      </c>
      <c r="E49" s="1">
        <f t="shared" si="23"/>
        <v>0.86897343721540354</v>
      </c>
      <c r="F49" s="1">
        <v>0.8313411674807446</v>
      </c>
      <c r="G49" s="1">
        <f t="shared" si="23"/>
        <v>0.89484607904476876</v>
      </c>
      <c r="H49" s="1">
        <f t="shared" si="23"/>
        <v>0.93977979233162434</v>
      </c>
      <c r="I49" s="1">
        <f t="shared" si="23"/>
        <v>0.92861378907680159</v>
      </c>
      <c r="J49" s="1">
        <f t="shared" si="23"/>
        <v>0.92166037594755112</v>
      </c>
      <c r="K49" s="1">
        <f t="shared" si="23"/>
        <v>0.97115820816260368</v>
      </c>
      <c r="L49" s="1">
        <f t="shared" si="23"/>
        <v>0.93102209689253668</v>
      </c>
    </row>
    <row r="50" spans="1:15" x14ac:dyDescent="0.25">
      <c r="A50" t="s">
        <v>28</v>
      </c>
      <c r="B50" s="1">
        <f>B49*4500/(10000*2.5)</f>
        <v>0.12063435534063088</v>
      </c>
      <c r="C50" s="1">
        <f t="shared" ref="C50:L50" si="24">C49*4500/(10000*2.5)</f>
        <v>0.14956996086954105</v>
      </c>
      <c r="D50" s="1">
        <f t="shared" si="24"/>
        <v>0.1430387731453813</v>
      </c>
      <c r="E50" s="1">
        <f t="shared" si="24"/>
        <v>0.15641521869877265</v>
      </c>
      <c r="F50" s="1">
        <v>0.14964141014653404</v>
      </c>
      <c r="G50" s="1">
        <f t="shared" si="24"/>
        <v>0.16107229422805838</v>
      </c>
      <c r="H50" s="1">
        <f t="shared" si="24"/>
        <v>0.16916036261969239</v>
      </c>
      <c r="I50" s="1">
        <f t="shared" si="24"/>
        <v>0.16715048203382429</v>
      </c>
      <c r="J50" s="1">
        <f t="shared" si="24"/>
        <v>0.1658988676705592</v>
      </c>
      <c r="K50" s="1">
        <f t="shared" si="24"/>
        <v>0.17480847746926864</v>
      </c>
      <c r="L50" s="1">
        <f t="shared" si="24"/>
        <v>0.16758397744065659</v>
      </c>
    </row>
    <row r="51" spans="1:15" x14ac:dyDescent="0.25">
      <c r="A51" t="s">
        <v>31</v>
      </c>
      <c r="C51" s="3">
        <f>1.599/1000*400/C49/24/60/60</f>
        <v>8.9088744307571392E-6</v>
      </c>
      <c r="D51" s="3">
        <f>0.762/1000*400/D49/24/60/60</f>
        <v>4.4393557497490606E-6</v>
      </c>
      <c r="E51" s="3" t="s">
        <v>58</v>
      </c>
      <c r="F51" s="3">
        <f>0.465/1000*400/F49/24/60/60</f>
        <v>2.5895238465111135E-6</v>
      </c>
      <c r="G51" s="3">
        <v>6.5412997639789419E-6</v>
      </c>
      <c r="H51" s="3">
        <v>9.3735846908350649E-6</v>
      </c>
      <c r="I51" s="3">
        <v>4.6431500356062384E-6</v>
      </c>
      <c r="J51" s="3">
        <v>3.1648239272694571E-6</v>
      </c>
      <c r="K51" s="3">
        <v>2.6390709444666693E-6</v>
      </c>
      <c r="L51">
        <f>0.99/1000*400/L49/24/60/60</f>
        <v>4.9229049972402153E-6</v>
      </c>
      <c r="N51" s="1"/>
      <c r="O51" s="1"/>
    </row>
    <row r="52" spans="1:15" x14ac:dyDescent="0.25">
      <c r="A52" t="s">
        <v>36</v>
      </c>
      <c r="C52">
        <v>13.7</v>
      </c>
      <c r="D52">
        <v>6.68</v>
      </c>
      <c r="E52">
        <v>1.25</v>
      </c>
      <c r="F52">
        <v>2.79</v>
      </c>
      <c r="G52">
        <v>9.5129999999999999</v>
      </c>
      <c r="H52">
        <v>14.739000000000001</v>
      </c>
      <c r="I52">
        <v>15.561</v>
      </c>
      <c r="J52">
        <v>9.4860000000000007</v>
      </c>
      <c r="K52">
        <v>2.524</v>
      </c>
      <c r="L52">
        <f>AVERAGE(G52:K52)</f>
        <v>10.364600000000001</v>
      </c>
      <c r="N52" s="1"/>
      <c r="O52" s="1"/>
    </row>
    <row r="53" spans="1:15" x14ac:dyDescent="0.25">
      <c r="A53" s="4" t="s">
        <v>32</v>
      </c>
      <c r="C53">
        <f t="shared" ref="C53:F53" si="25">2.501-2.361*(10^(-3))*C52</f>
        <v>2.4686542999999999</v>
      </c>
      <c r="D53">
        <f t="shared" si="25"/>
        <v>2.4852285199999997</v>
      </c>
      <c r="E53">
        <f t="shared" si="25"/>
        <v>2.4980487499999997</v>
      </c>
      <c r="F53">
        <f t="shared" si="25"/>
        <v>2.49441281</v>
      </c>
      <c r="G53">
        <f t="shared" ref="G53:L53" si="26">2.501-2.361*(10^(-3))*G52</f>
        <v>2.4785398069999998</v>
      </c>
      <c r="H53">
        <f t="shared" si="26"/>
        <v>2.4662012209999999</v>
      </c>
      <c r="I53">
        <f t="shared" si="26"/>
        <v>2.464260479</v>
      </c>
      <c r="J53">
        <f t="shared" si="26"/>
        <v>2.4786035539999998</v>
      </c>
      <c r="K53">
        <f t="shared" si="26"/>
        <v>2.4950408359999998</v>
      </c>
      <c r="L53">
        <f t="shared" si="26"/>
        <v>2.4765291793999999</v>
      </c>
      <c r="N53" s="1"/>
      <c r="O53" s="1"/>
    </row>
    <row r="54" spans="1:15" ht="18" x14ac:dyDescent="0.35">
      <c r="A54" s="4" t="s">
        <v>37</v>
      </c>
      <c r="B54">
        <v>1.2250000000000001</v>
      </c>
      <c r="C54">
        <v>1.2250000000000001</v>
      </c>
      <c r="D54">
        <v>1.2250000000000001</v>
      </c>
      <c r="E54">
        <v>1.2250000000000001</v>
      </c>
      <c r="F54">
        <v>1.2250000000000001</v>
      </c>
      <c r="G54">
        <v>1.2250000000000001</v>
      </c>
      <c r="H54">
        <v>1.2250000000000001</v>
      </c>
      <c r="I54">
        <v>1.2250000000000001</v>
      </c>
      <c r="J54">
        <v>1.2250000000000001</v>
      </c>
      <c r="K54">
        <v>1.2250000000000001</v>
      </c>
      <c r="L54">
        <v>1.2250000000000001</v>
      </c>
      <c r="N54" s="1"/>
      <c r="O54" s="1"/>
    </row>
    <row r="55" spans="1:15" ht="18" x14ac:dyDescent="0.35">
      <c r="A55" s="4" t="s">
        <v>38</v>
      </c>
      <c r="B55">
        <v>1E-3</v>
      </c>
      <c r="C55">
        <v>1E-3</v>
      </c>
      <c r="D55">
        <v>1E-3</v>
      </c>
      <c r="E55">
        <v>1E-3</v>
      </c>
      <c r="F55">
        <v>1E-3</v>
      </c>
      <c r="G55">
        <v>1E-3</v>
      </c>
      <c r="H55">
        <v>1E-3</v>
      </c>
      <c r="I55">
        <v>1E-3</v>
      </c>
      <c r="J55">
        <v>1E-3</v>
      </c>
      <c r="K55">
        <v>1E-3</v>
      </c>
      <c r="L55">
        <v>1E-3</v>
      </c>
      <c r="N55" s="1"/>
      <c r="O55" s="1"/>
    </row>
    <row r="56" spans="1:15" x14ac:dyDescent="0.25">
      <c r="A56" s="4" t="s">
        <v>33</v>
      </c>
      <c r="C56">
        <v>0.65</v>
      </c>
      <c r="D56">
        <v>0.22600000000000001</v>
      </c>
      <c r="E56">
        <v>8.3000000000000004E-2</v>
      </c>
      <c r="F56">
        <v>0.14000000000000001</v>
      </c>
      <c r="G56">
        <v>0.41399999999999998</v>
      </c>
      <c r="H56">
        <v>0.85799999999999998</v>
      </c>
      <c r="I56">
        <v>1.0009999999999999</v>
      </c>
      <c r="J56">
        <v>0.51900000000000002</v>
      </c>
      <c r="K56">
        <v>0.23499999999999999</v>
      </c>
      <c r="L56">
        <v>0.69</v>
      </c>
      <c r="N56" s="1"/>
      <c r="O56" s="1"/>
    </row>
    <row r="57" spans="1:15" x14ac:dyDescent="0.25">
      <c r="A57" s="4" t="s">
        <v>34</v>
      </c>
      <c r="B57">
        <v>6.7000000000000004E-2</v>
      </c>
      <c r="C57">
        <v>6.7000000000000004E-2</v>
      </c>
      <c r="D57">
        <v>6.7000000000000004E-2</v>
      </c>
      <c r="E57">
        <v>6.7000000000000004E-2</v>
      </c>
      <c r="F57">
        <v>6.7000000000000004E-2</v>
      </c>
      <c r="G57">
        <v>6.7000000000000004E-2</v>
      </c>
      <c r="H57">
        <v>6.7000000000000004E-2</v>
      </c>
      <c r="I57">
        <v>6.7000000000000004E-2</v>
      </c>
      <c r="J57">
        <v>6.7000000000000004E-2</v>
      </c>
      <c r="K57">
        <v>6.7000000000000004E-2</v>
      </c>
      <c r="L57">
        <v>6.7000000000000004E-2</v>
      </c>
      <c r="N57" s="1"/>
      <c r="O57" s="1"/>
    </row>
    <row r="58" spans="1:15" x14ac:dyDescent="0.25">
      <c r="A58" s="4" t="s">
        <v>35</v>
      </c>
      <c r="C58">
        <f t="shared" ref="C58:F58" si="27">C57*C53*C51/C50/C54/C55/C56*1000</f>
        <v>12.372688879269475</v>
      </c>
      <c r="D58">
        <f t="shared" si="27"/>
        <v>18.666494901262286</v>
      </c>
      <c r="E58" t="e">
        <f t="shared" si="27"/>
        <v>#VALUE!</v>
      </c>
      <c r="F58">
        <f t="shared" si="27"/>
        <v>16.86347717275633</v>
      </c>
      <c r="G58">
        <f t="shared" ref="G58:L58" si="28">G57*G53*G51/G50/G54/G55/G56*1000</f>
        <v>13.297729010328469</v>
      </c>
      <c r="H58">
        <f t="shared" si="28"/>
        <v>8.7113815283544938</v>
      </c>
      <c r="I58">
        <f t="shared" si="28"/>
        <v>3.7402129757993179</v>
      </c>
      <c r="J58">
        <f t="shared" si="28"/>
        <v>4.9829273558005678</v>
      </c>
      <c r="K58">
        <f t="shared" si="28"/>
        <v>8.7667189688782514</v>
      </c>
      <c r="L58">
        <f t="shared" si="28"/>
        <v>5.7666292919409941</v>
      </c>
      <c r="N58" s="1"/>
      <c r="O58" s="1"/>
    </row>
    <row r="59" spans="1:15" x14ac:dyDescent="0.25">
      <c r="C59" s="1"/>
      <c r="D59" s="1"/>
      <c r="E59" s="1"/>
      <c r="F59" s="1"/>
      <c r="G59" s="1"/>
      <c r="H59" s="1"/>
      <c r="I59" s="1"/>
      <c r="J59" s="1"/>
      <c r="K59" s="1"/>
    </row>
    <row r="61" spans="1:15" x14ac:dyDescent="0.25">
      <c r="A61" t="s">
        <v>19</v>
      </c>
      <c r="B61" t="s">
        <v>2</v>
      </c>
      <c r="C61" t="s">
        <v>22</v>
      </c>
      <c r="D61" t="s">
        <v>3</v>
      </c>
      <c r="E61" t="s">
        <v>4</v>
      </c>
      <c r="F61" t="s">
        <v>57</v>
      </c>
      <c r="G61" t="s">
        <v>5</v>
      </c>
      <c r="H61" t="s">
        <v>6</v>
      </c>
      <c r="I61" t="s">
        <v>7</v>
      </c>
      <c r="J61" t="s">
        <v>8</v>
      </c>
      <c r="K61" t="s">
        <v>9</v>
      </c>
    </row>
    <row r="62" spans="1:15" x14ac:dyDescent="0.25">
      <c r="A62" t="s">
        <v>10</v>
      </c>
      <c r="B62">
        <v>46.564444444444455</v>
      </c>
      <c r="C62">
        <v>48.335555555555551</v>
      </c>
      <c r="D62">
        <v>47.420000000000016</v>
      </c>
      <c r="E62">
        <v>48.041844444444443</v>
      </c>
      <c r="F62">
        <f>AVERAGE(D62,E62)</f>
        <v>47.730922222222233</v>
      </c>
      <c r="G62">
        <v>48.777111111111104</v>
      </c>
      <c r="H62">
        <v>48.645111111111113</v>
      </c>
      <c r="I62">
        <v>48.912444444444432</v>
      </c>
      <c r="J62">
        <v>49.102444444444437</v>
      </c>
      <c r="K62">
        <v>49.526888888888877</v>
      </c>
      <c r="L62">
        <f>AVERAGE(G62:K62)</f>
        <v>48.992799999999988</v>
      </c>
    </row>
    <row r="63" spans="1:15" x14ac:dyDescent="0.25">
      <c r="A63" t="s">
        <v>11</v>
      </c>
      <c r="B63">
        <f>(B62-8.5685)/0.6935</f>
        <v>54.788672594728844</v>
      </c>
      <c r="C63">
        <f t="shared" ref="C63:L63" si="29">(C62-8.5685)/0.6935</f>
        <v>57.342545862372823</v>
      </c>
      <c r="D63">
        <f t="shared" si="29"/>
        <v>56.022350396539316</v>
      </c>
      <c r="E63">
        <f t="shared" si="29"/>
        <v>56.919025875190258</v>
      </c>
      <c r="F63">
        <f t="shared" si="29"/>
        <v>56.470688135864791</v>
      </c>
      <c r="G63">
        <f t="shared" si="29"/>
        <v>57.979251782424086</v>
      </c>
      <c r="H63">
        <f t="shared" si="29"/>
        <v>57.788912921573342</v>
      </c>
      <c r="I63">
        <f t="shared" si="29"/>
        <v>58.174397180165009</v>
      </c>
      <c r="J63">
        <f t="shared" si="29"/>
        <v>58.448369782904741</v>
      </c>
      <c r="K63">
        <f t="shared" si="29"/>
        <v>59.060402146919792</v>
      </c>
      <c r="L63">
        <f t="shared" si="29"/>
        <v>58.290266762797387</v>
      </c>
    </row>
    <row r="64" spans="1:15" x14ac:dyDescent="0.25">
      <c r="A64" t="s">
        <v>27</v>
      </c>
      <c r="B64" s="1">
        <f>0.02*((B63/10)^2.34)</f>
        <v>1.0704500765768361</v>
      </c>
      <c r="C64" s="1">
        <f t="shared" ref="C64:J64" si="30">0.02*((C63/10)^2.34)</f>
        <v>1.1908748043482367</v>
      </c>
      <c r="D64" s="1">
        <f t="shared" si="30"/>
        <v>1.1277049776693562</v>
      </c>
      <c r="E64" s="1">
        <f t="shared" si="30"/>
        <v>1.1703949774092628</v>
      </c>
      <c r="F64" s="1">
        <v>1.1489364370958077</v>
      </c>
      <c r="G64" s="1">
        <f t="shared" si="30"/>
        <v>1.2220469597648569</v>
      </c>
      <c r="H64" s="1">
        <f t="shared" si="30"/>
        <v>1.2126799133403512</v>
      </c>
      <c r="I64" s="1">
        <f t="shared" si="30"/>
        <v>1.231693422584202</v>
      </c>
      <c r="J64" s="1">
        <f t="shared" si="30"/>
        <v>1.2453098336418822</v>
      </c>
      <c r="K64" s="1">
        <f>0.02*((K63/10)^2.34)</f>
        <v>1.2760378925568663</v>
      </c>
      <c r="L64" s="1">
        <f>0.02*((L63/10)^2.34)</f>
        <v>1.2374416684083578</v>
      </c>
    </row>
    <row r="65" spans="1:15" x14ac:dyDescent="0.25">
      <c r="A65" t="s">
        <v>28</v>
      </c>
      <c r="B65" s="1">
        <f t="shared" ref="B65:K65" si="31">B64*4500/(10000*2.5)</f>
        <v>0.19268101378383048</v>
      </c>
      <c r="C65" s="1">
        <f t="shared" si="31"/>
        <v>0.21435746478268261</v>
      </c>
      <c r="D65" s="1">
        <f t="shared" si="31"/>
        <v>0.20298689598048411</v>
      </c>
      <c r="E65" s="1">
        <f t="shared" si="31"/>
        <v>0.21067109593366731</v>
      </c>
      <c r="F65" s="1">
        <v>0.20680855867724537</v>
      </c>
      <c r="G65" s="1">
        <f t="shared" si="31"/>
        <v>0.21996845275767424</v>
      </c>
      <c r="H65" s="1">
        <f t="shared" si="31"/>
        <v>0.21828238440126321</v>
      </c>
      <c r="I65" s="1">
        <f t="shared" si="31"/>
        <v>0.22170481606515638</v>
      </c>
      <c r="J65" s="1">
        <f t="shared" si="31"/>
        <v>0.22415577005553877</v>
      </c>
      <c r="K65" s="1">
        <f t="shared" si="31"/>
        <v>0.22968682066023594</v>
      </c>
      <c r="L65" s="1">
        <f>L64*4500/(10000*2.5)</f>
        <v>0.2227395003135044</v>
      </c>
    </row>
    <row r="66" spans="1:15" x14ac:dyDescent="0.25">
      <c r="A66" t="s">
        <v>31</v>
      </c>
      <c r="B66" s="3"/>
      <c r="C66" s="3">
        <f>1.599/1000*400/C64/24/60/60</f>
        <v>6.2162519105686364E-6</v>
      </c>
      <c r="D66" s="3">
        <f>0.762/1000*400/D64/24/60/60</f>
        <v>3.1282807539509903E-6</v>
      </c>
      <c r="E66" s="3" t="s">
        <v>58</v>
      </c>
      <c r="F66" s="3">
        <f>0.465/1000*400/F64/24/60/60</f>
        <v>1.8737135565300743E-6</v>
      </c>
      <c r="G66" s="3">
        <v>6.5412997639789419E-6</v>
      </c>
      <c r="H66" s="3">
        <v>9.3735846908350649E-6</v>
      </c>
      <c r="I66" s="3">
        <v>4.6431500356062384E-6</v>
      </c>
      <c r="J66" s="3">
        <v>3.1648239272694571E-6</v>
      </c>
      <c r="K66" s="3">
        <v>2.6390709444666693E-6</v>
      </c>
      <c r="L66">
        <f>0.99/1000*400/L64/24/60/60</f>
        <v>3.7038782920802905E-6</v>
      </c>
      <c r="N66" s="1"/>
      <c r="O66" s="1"/>
    </row>
    <row r="67" spans="1:15" x14ac:dyDescent="0.25">
      <c r="A67" t="s">
        <v>36</v>
      </c>
      <c r="B67" s="3"/>
      <c r="C67">
        <v>13.7</v>
      </c>
      <c r="D67">
        <v>6.68</v>
      </c>
      <c r="E67">
        <v>1.25</v>
      </c>
      <c r="F67">
        <v>2.79</v>
      </c>
      <c r="G67">
        <v>9.5129999999999999</v>
      </c>
      <c r="H67">
        <v>14.739000000000001</v>
      </c>
      <c r="I67">
        <v>15.561</v>
      </c>
      <c r="J67">
        <v>9.4860000000000007</v>
      </c>
      <c r="K67">
        <v>2.524</v>
      </c>
      <c r="L67">
        <f>AVERAGE(G67:K67)</f>
        <v>10.364600000000001</v>
      </c>
      <c r="N67" s="1"/>
      <c r="O67" s="1"/>
    </row>
    <row r="68" spans="1:15" x14ac:dyDescent="0.25">
      <c r="A68" s="4" t="s">
        <v>32</v>
      </c>
      <c r="B68" s="3"/>
      <c r="C68">
        <f t="shared" ref="C68:F68" si="32">2.501-2.361*(10^(-3))*C67</f>
        <v>2.4686542999999999</v>
      </c>
      <c r="D68">
        <f t="shared" si="32"/>
        <v>2.4852285199999997</v>
      </c>
      <c r="E68">
        <f t="shared" si="32"/>
        <v>2.4980487499999997</v>
      </c>
      <c r="F68">
        <f t="shared" si="32"/>
        <v>2.49441281</v>
      </c>
      <c r="G68">
        <f t="shared" ref="G68:L68" si="33">2.501-2.361*(10^(-3))*G67</f>
        <v>2.4785398069999998</v>
      </c>
      <c r="H68">
        <f t="shared" si="33"/>
        <v>2.4662012209999999</v>
      </c>
      <c r="I68">
        <f t="shared" si="33"/>
        <v>2.464260479</v>
      </c>
      <c r="J68">
        <f t="shared" si="33"/>
        <v>2.4786035539999998</v>
      </c>
      <c r="K68">
        <f t="shared" si="33"/>
        <v>2.4950408359999998</v>
      </c>
      <c r="L68">
        <f t="shared" si="33"/>
        <v>2.4765291793999999</v>
      </c>
      <c r="N68" s="1"/>
      <c r="O68" s="1"/>
    </row>
    <row r="69" spans="1:15" ht="18" x14ac:dyDescent="0.35">
      <c r="A69" s="4" t="s">
        <v>37</v>
      </c>
      <c r="B69">
        <v>1.2250000000000001</v>
      </c>
      <c r="C69">
        <v>1.2250000000000001</v>
      </c>
      <c r="D69">
        <v>1.2250000000000001</v>
      </c>
      <c r="E69">
        <v>1.2250000000000001</v>
      </c>
      <c r="F69">
        <v>1.2250000000000001</v>
      </c>
      <c r="G69">
        <v>1.2250000000000001</v>
      </c>
      <c r="H69">
        <v>1.2250000000000001</v>
      </c>
      <c r="I69">
        <v>1.2250000000000001</v>
      </c>
      <c r="J69">
        <v>1.2250000000000001</v>
      </c>
      <c r="K69">
        <v>1.2250000000000001</v>
      </c>
      <c r="L69">
        <v>1.2250000000000001</v>
      </c>
      <c r="N69" s="1"/>
      <c r="O69" s="1"/>
    </row>
    <row r="70" spans="1:15" ht="18" x14ac:dyDescent="0.35">
      <c r="A70" s="4" t="s">
        <v>38</v>
      </c>
      <c r="B70">
        <v>1E-3</v>
      </c>
      <c r="C70">
        <v>1E-3</v>
      </c>
      <c r="D70">
        <v>1E-3</v>
      </c>
      <c r="E70">
        <v>1E-3</v>
      </c>
      <c r="F70">
        <v>1E-3</v>
      </c>
      <c r="G70">
        <v>1E-3</v>
      </c>
      <c r="H70">
        <v>1E-3</v>
      </c>
      <c r="I70">
        <v>1E-3</v>
      </c>
      <c r="J70">
        <v>1E-3</v>
      </c>
      <c r="K70">
        <v>1E-3</v>
      </c>
      <c r="L70">
        <v>1E-3</v>
      </c>
      <c r="N70" s="1"/>
      <c r="O70" s="1"/>
    </row>
    <row r="71" spans="1:15" x14ac:dyDescent="0.25">
      <c r="A71" s="4" t="s">
        <v>33</v>
      </c>
      <c r="B71" s="3"/>
      <c r="C71">
        <v>0.65</v>
      </c>
      <c r="D71">
        <v>0.22600000000000001</v>
      </c>
      <c r="E71">
        <v>8.3000000000000004E-2</v>
      </c>
      <c r="F71">
        <v>0.14000000000000001</v>
      </c>
      <c r="G71">
        <v>0.41399999999999998</v>
      </c>
      <c r="H71">
        <v>0.85799999999999998</v>
      </c>
      <c r="I71">
        <v>1.0009999999999999</v>
      </c>
      <c r="J71">
        <v>0.51900000000000002</v>
      </c>
      <c r="K71">
        <v>0.23499999999999999</v>
      </c>
      <c r="L71">
        <v>0.69</v>
      </c>
      <c r="N71" s="1"/>
      <c r="O71" s="1"/>
    </row>
    <row r="72" spans="1:15" x14ac:dyDescent="0.25">
      <c r="A72" s="4" t="s">
        <v>34</v>
      </c>
      <c r="B72">
        <v>6.7000000000000004E-2</v>
      </c>
      <c r="C72">
        <v>6.7000000000000004E-2</v>
      </c>
      <c r="D72">
        <v>6.7000000000000004E-2</v>
      </c>
      <c r="E72">
        <v>6.7000000000000004E-2</v>
      </c>
      <c r="F72">
        <v>6.7000000000000004E-2</v>
      </c>
      <c r="G72">
        <v>6.7000000000000004E-2</v>
      </c>
      <c r="H72">
        <v>6.7000000000000004E-2</v>
      </c>
      <c r="I72">
        <v>6.7000000000000004E-2</v>
      </c>
      <c r="J72">
        <v>6.7000000000000004E-2</v>
      </c>
      <c r="K72">
        <v>6.7000000000000004E-2</v>
      </c>
      <c r="L72">
        <v>6.7000000000000004E-2</v>
      </c>
      <c r="N72" s="1"/>
      <c r="O72" s="1"/>
    </row>
    <row r="73" spans="1:15" x14ac:dyDescent="0.25">
      <c r="A73" s="4" t="s">
        <v>35</v>
      </c>
      <c r="B73" s="3"/>
      <c r="C73">
        <f t="shared" ref="C73:F73" si="34">C72*C68*C66/C65/C69/C70/C71*1000</f>
        <v>6.0238705221558773</v>
      </c>
      <c r="D73">
        <f t="shared" si="34"/>
        <v>9.2690307722627558</v>
      </c>
      <c r="E73" t="e">
        <f t="shared" si="34"/>
        <v>#VALUE!</v>
      </c>
      <c r="F73">
        <f t="shared" si="34"/>
        <v>8.8290443339618427</v>
      </c>
      <c r="G73">
        <f t="shared" ref="G73:L73" si="35">G72*G68*G66/G65/G69/G70/G71*1000</f>
        <v>9.7372859283426862</v>
      </c>
      <c r="H73">
        <f t="shared" si="35"/>
        <v>6.7509820469342854</v>
      </c>
      <c r="I73">
        <f t="shared" si="35"/>
        <v>2.8198683858553975</v>
      </c>
      <c r="J73">
        <f t="shared" si="35"/>
        <v>3.6878908172078142</v>
      </c>
      <c r="K73">
        <f t="shared" si="35"/>
        <v>6.6721146252335872</v>
      </c>
      <c r="L73">
        <f t="shared" si="35"/>
        <v>3.2643185960152188</v>
      </c>
      <c r="N73" s="1"/>
      <c r="O73" s="1"/>
    </row>
    <row r="74" spans="1:15" x14ac:dyDescent="0.25">
      <c r="C74" s="1"/>
      <c r="D74" s="1"/>
      <c r="E74" s="1"/>
      <c r="F74" s="1"/>
      <c r="G74" s="1"/>
      <c r="H74" s="1"/>
      <c r="I74" s="1"/>
      <c r="J74" s="1"/>
      <c r="K74" s="1"/>
    </row>
    <row r="76" spans="1:15" x14ac:dyDescent="0.25">
      <c r="A76" t="s">
        <v>20</v>
      </c>
      <c r="B76" t="s">
        <v>2</v>
      </c>
      <c r="C76" t="s">
        <v>22</v>
      </c>
      <c r="D76" t="s">
        <v>3</v>
      </c>
      <c r="E76" t="s">
        <v>4</v>
      </c>
      <c r="G76" t="s">
        <v>5</v>
      </c>
      <c r="H76" t="s">
        <v>6</v>
      </c>
      <c r="I76" t="s">
        <v>7</v>
      </c>
      <c r="J76" t="s">
        <v>8</v>
      </c>
      <c r="K76" t="s">
        <v>9</v>
      </c>
    </row>
    <row r="77" spans="1:15" x14ac:dyDescent="0.25">
      <c r="A77" t="s">
        <v>10</v>
      </c>
      <c r="B77">
        <v>44.317777777777785</v>
      </c>
      <c r="C77">
        <v>44.64222222222223</v>
      </c>
      <c r="D77">
        <v>45.284444444444446</v>
      </c>
      <c r="E77">
        <v>43.811915555555565</v>
      </c>
      <c r="F77">
        <f>AVERAGE(D77,E77)</f>
        <v>44.548180000000002</v>
      </c>
      <c r="G77">
        <v>44.440222222222225</v>
      </c>
      <c r="H77">
        <v>45.028444444444439</v>
      </c>
      <c r="I77">
        <v>44.535999999999994</v>
      </c>
      <c r="J77">
        <v>44.73288888888888</v>
      </c>
      <c r="K77">
        <v>45.49955555555556</v>
      </c>
      <c r="L77">
        <f>AVERAGE(G77:K77)</f>
        <v>44.847422222222221</v>
      </c>
    </row>
    <row r="78" spans="1:15" x14ac:dyDescent="0.25">
      <c r="A78" t="s">
        <v>11</v>
      </c>
      <c r="B78">
        <f>(B77-8.5685)/0.6935</f>
        <v>51.549066730753836</v>
      </c>
      <c r="C78">
        <f t="shared" ref="C78:L78" si="36">(C77-8.5685)/0.6935</f>
        <v>52.016902988063777</v>
      </c>
      <c r="D78">
        <f t="shared" si="36"/>
        <v>52.942962428903307</v>
      </c>
      <c r="E78">
        <f t="shared" si="36"/>
        <v>50.819633101017395</v>
      </c>
      <c r="F78">
        <f t="shared" si="36"/>
        <v>51.881297764960351</v>
      </c>
      <c r="G78">
        <f t="shared" si="36"/>
        <v>51.725626852519433</v>
      </c>
      <c r="H78">
        <f t="shared" si="36"/>
        <v>52.573820395738196</v>
      </c>
      <c r="I78">
        <f t="shared" si="36"/>
        <v>51.863734679163656</v>
      </c>
      <c r="J78">
        <f t="shared" si="36"/>
        <v>52.147640791476391</v>
      </c>
      <c r="K78">
        <f t="shared" si="36"/>
        <v>53.253144276215657</v>
      </c>
      <c r="L78">
        <f t="shared" si="36"/>
        <v>52.312793399022667</v>
      </c>
    </row>
    <row r="79" spans="1:15" x14ac:dyDescent="0.25">
      <c r="A79" t="s">
        <v>27</v>
      </c>
      <c r="B79" s="1">
        <f>0.02*((B78/10)^2.34)</f>
        <v>0.92816819810667084</v>
      </c>
      <c r="C79" s="1">
        <f t="shared" ref="C79:L79" si="37">0.02*((C78/10)^2.34)</f>
        <v>0.94799949380429371</v>
      </c>
      <c r="D79" s="1">
        <f t="shared" si="37"/>
        <v>0.98796435094885227</v>
      </c>
      <c r="E79" s="1">
        <f t="shared" si="37"/>
        <v>0.89772592018497632</v>
      </c>
      <c r="F79" s="1">
        <v>0.94222655586817927</v>
      </c>
      <c r="G79" s="1">
        <f t="shared" si="37"/>
        <v>0.93562427230436851</v>
      </c>
      <c r="H79" s="1">
        <f t="shared" si="37"/>
        <v>0.97192043317065802</v>
      </c>
      <c r="I79" s="1">
        <f t="shared" si="37"/>
        <v>0.94148034309412398</v>
      </c>
      <c r="J79" s="1">
        <f t="shared" si="37"/>
        <v>0.95358434469303532</v>
      </c>
      <c r="K79" s="1">
        <f t="shared" si="37"/>
        <v>1.0015621254861549</v>
      </c>
      <c r="L79" s="1">
        <f t="shared" si="37"/>
        <v>0.96066619306711054</v>
      </c>
    </row>
    <row r="80" spans="1:15" x14ac:dyDescent="0.25">
      <c r="A80" t="s">
        <v>28</v>
      </c>
      <c r="B80" s="1">
        <f t="shared" ref="B80:K80" si="38">B79*4500/(10000*2.5)</f>
        <v>0.16707027565920074</v>
      </c>
      <c r="C80" s="1">
        <f t="shared" si="38"/>
        <v>0.17063990888477287</v>
      </c>
      <c r="D80" s="1">
        <f t="shared" si="38"/>
        <v>0.1778335831707934</v>
      </c>
      <c r="E80" s="1">
        <f t="shared" si="38"/>
        <v>0.16159066563329574</v>
      </c>
      <c r="F80" s="1">
        <v>0.16960078005627227</v>
      </c>
      <c r="G80" s="1">
        <f t="shared" si="38"/>
        <v>0.16841236901478635</v>
      </c>
      <c r="H80" s="1">
        <f t="shared" si="38"/>
        <v>0.17494567797071842</v>
      </c>
      <c r="I80" s="1">
        <f t="shared" si="38"/>
        <v>0.1694664617569423</v>
      </c>
      <c r="J80" s="1">
        <f t="shared" si="38"/>
        <v>0.17164518204474635</v>
      </c>
      <c r="K80" s="1">
        <f t="shared" si="38"/>
        <v>0.18028118258750786</v>
      </c>
      <c r="L80" s="1">
        <f>L79*4500/(10000*2.5)</f>
        <v>0.17291991475207991</v>
      </c>
    </row>
    <row r="81" spans="1:15" x14ac:dyDescent="0.25">
      <c r="A81" t="s">
        <v>31</v>
      </c>
      <c r="B81" s="3"/>
      <c r="C81" s="3">
        <f>1.599/1000*400/C79/24/60/60</f>
        <v>7.8088414879533846E-6</v>
      </c>
      <c r="D81" s="3">
        <f>0.762/1000*400/D79/24/60/60</f>
        <v>3.5707541212288277E-6</v>
      </c>
      <c r="E81" s="3" t="s">
        <v>58</v>
      </c>
      <c r="F81" s="3">
        <f>0.465/1000*400/F79/24/60/60</f>
        <v>2.2847772272711859E-6</v>
      </c>
      <c r="G81" s="3">
        <v>6.5412997639789419E-6</v>
      </c>
      <c r="H81" s="3">
        <v>9.3735846908350649E-6</v>
      </c>
      <c r="I81" s="3">
        <v>4.6431500356062384E-6</v>
      </c>
      <c r="J81" s="3">
        <v>3.1648239272694571E-6</v>
      </c>
      <c r="K81" s="3">
        <v>2.6390709444666693E-6</v>
      </c>
      <c r="L81">
        <f>0.99/1000*400/L79/24/60/60</f>
        <v>4.7709947184673651E-6</v>
      </c>
      <c r="N81" s="1"/>
      <c r="O81" s="1"/>
    </row>
    <row r="82" spans="1:15" x14ac:dyDescent="0.25">
      <c r="A82" t="s">
        <v>36</v>
      </c>
      <c r="B82" s="3"/>
      <c r="C82">
        <v>13.7</v>
      </c>
      <c r="D82">
        <v>6.68</v>
      </c>
      <c r="E82">
        <v>1.25</v>
      </c>
      <c r="F82">
        <v>2.79</v>
      </c>
      <c r="G82">
        <v>9.5129999999999999</v>
      </c>
      <c r="H82">
        <v>14.739000000000001</v>
      </c>
      <c r="I82">
        <v>15.561</v>
      </c>
      <c r="J82">
        <v>9.4860000000000007</v>
      </c>
      <c r="K82">
        <v>2.524</v>
      </c>
      <c r="L82">
        <f>AVERAGE(G82:K82)</f>
        <v>10.364600000000001</v>
      </c>
      <c r="N82" s="1"/>
      <c r="O82" s="1"/>
    </row>
    <row r="83" spans="1:15" x14ac:dyDescent="0.25">
      <c r="A83" s="4" t="s">
        <v>32</v>
      </c>
      <c r="B83" s="3"/>
      <c r="C83">
        <f t="shared" ref="C83:D83" si="39">2.501-2.361*(10^(-3))*C82</f>
        <v>2.4686542999999999</v>
      </c>
      <c r="D83">
        <f t="shared" si="39"/>
        <v>2.4852285199999997</v>
      </c>
      <c r="E83">
        <f>2.501-2.361*(10^(-3))*E82</f>
        <v>2.4980487499999997</v>
      </c>
      <c r="F83">
        <f>2.501-2.361*(10^(-3))*F82</f>
        <v>2.49441281</v>
      </c>
      <c r="G83">
        <f t="shared" ref="G83:L83" si="40">2.501-2.361*(10^(-3))*G82</f>
        <v>2.4785398069999998</v>
      </c>
      <c r="H83">
        <f t="shared" si="40"/>
        <v>2.4662012209999999</v>
      </c>
      <c r="I83">
        <f t="shared" si="40"/>
        <v>2.464260479</v>
      </c>
      <c r="J83">
        <f t="shared" si="40"/>
        <v>2.4786035539999998</v>
      </c>
      <c r="K83">
        <f t="shared" si="40"/>
        <v>2.4950408359999998</v>
      </c>
      <c r="L83">
        <f t="shared" si="40"/>
        <v>2.4765291793999999</v>
      </c>
      <c r="N83" s="1"/>
      <c r="O83" s="1"/>
    </row>
    <row r="84" spans="1:15" ht="18" x14ac:dyDescent="0.35">
      <c r="A84" s="4" t="s">
        <v>37</v>
      </c>
      <c r="B84">
        <v>1.2250000000000001</v>
      </c>
      <c r="C84">
        <v>1.2250000000000001</v>
      </c>
      <c r="D84">
        <v>1.2250000000000001</v>
      </c>
      <c r="E84">
        <v>1.2250000000000001</v>
      </c>
      <c r="F84">
        <v>1.2250000000000001</v>
      </c>
      <c r="G84">
        <v>1.2250000000000001</v>
      </c>
      <c r="H84">
        <v>1.2250000000000001</v>
      </c>
      <c r="I84">
        <v>1.2250000000000001</v>
      </c>
      <c r="J84">
        <v>1.2250000000000001</v>
      </c>
      <c r="K84">
        <v>1.2250000000000001</v>
      </c>
      <c r="L84">
        <v>1.2250000000000001</v>
      </c>
      <c r="N84" s="1"/>
      <c r="O84" s="1"/>
    </row>
    <row r="85" spans="1:15" ht="18" x14ac:dyDescent="0.35">
      <c r="A85" s="4" t="s">
        <v>38</v>
      </c>
      <c r="B85">
        <v>1E-3</v>
      </c>
      <c r="C85">
        <v>1E-3</v>
      </c>
      <c r="D85">
        <v>1E-3</v>
      </c>
      <c r="E85">
        <v>1E-3</v>
      </c>
      <c r="F85">
        <v>1E-3</v>
      </c>
      <c r="G85">
        <v>1E-3</v>
      </c>
      <c r="H85">
        <v>1E-3</v>
      </c>
      <c r="I85">
        <v>1E-3</v>
      </c>
      <c r="J85">
        <v>1E-3</v>
      </c>
      <c r="K85">
        <v>1E-3</v>
      </c>
      <c r="L85">
        <v>1E-3</v>
      </c>
      <c r="N85" s="1"/>
      <c r="O85" s="1"/>
    </row>
    <row r="86" spans="1:15" x14ac:dyDescent="0.25">
      <c r="A86" s="4" t="s">
        <v>33</v>
      </c>
      <c r="B86" s="3"/>
      <c r="C86">
        <v>0.65</v>
      </c>
      <c r="D86">
        <v>0.22600000000000001</v>
      </c>
      <c r="E86">
        <v>8.3000000000000004E-2</v>
      </c>
      <c r="F86">
        <v>0.14000000000000001</v>
      </c>
      <c r="G86">
        <v>0.41399999999999998</v>
      </c>
      <c r="H86">
        <v>0.85799999999999998</v>
      </c>
      <c r="I86">
        <v>1.0009999999999999</v>
      </c>
      <c r="J86">
        <v>0.51900000000000002</v>
      </c>
      <c r="K86">
        <v>0.23499999999999999</v>
      </c>
      <c r="L86">
        <v>0.69</v>
      </c>
      <c r="N86" s="1"/>
      <c r="O86" s="1"/>
    </row>
    <row r="87" spans="1:15" x14ac:dyDescent="0.25">
      <c r="A87" s="4" t="s">
        <v>34</v>
      </c>
      <c r="B87">
        <v>6.7000000000000004E-2</v>
      </c>
      <c r="C87">
        <v>6.7000000000000004E-2</v>
      </c>
      <c r="D87">
        <v>6.7000000000000004E-2</v>
      </c>
      <c r="E87">
        <v>6.7000000000000004E-2</v>
      </c>
      <c r="F87">
        <v>6.7000000000000004E-2</v>
      </c>
      <c r="G87">
        <v>6.7000000000000004E-2</v>
      </c>
      <c r="H87">
        <v>6.7000000000000004E-2</v>
      </c>
      <c r="I87">
        <v>6.7000000000000004E-2</v>
      </c>
      <c r="J87">
        <v>6.7000000000000004E-2</v>
      </c>
      <c r="K87">
        <v>6.7000000000000004E-2</v>
      </c>
      <c r="L87">
        <v>6.7000000000000004E-2</v>
      </c>
      <c r="N87" s="1"/>
      <c r="O87" s="1"/>
    </row>
    <row r="88" spans="1:15" x14ac:dyDescent="0.25">
      <c r="A88" s="4" t="s">
        <v>35</v>
      </c>
      <c r="B88" s="3"/>
      <c r="C88">
        <f t="shared" ref="C88:D88" si="41">C87*C83*C81/C80/C84/C85/C86*1000</f>
        <v>9.5058647618700984</v>
      </c>
      <c r="D88">
        <f t="shared" si="41"/>
        <v>12.076546853422304</v>
      </c>
      <c r="E88" t="e">
        <f>E87*E83*E81/E80/E84/E85/E86*1000</f>
        <v>#VALUE!</v>
      </c>
      <c r="F88">
        <f>F87*F83*F81/F80/F84/F85/F86*1000</f>
        <v>13.127892824931438</v>
      </c>
      <c r="G88">
        <f t="shared" ref="G88:L88" si="42">G87*G83*G81/G80/G84/G85/G86*1000</f>
        <v>12.718161571188157</v>
      </c>
      <c r="H88">
        <f t="shared" si="42"/>
        <v>8.4233030238196811</v>
      </c>
      <c r="I88">
        <f t="shared" si="42"/>
        <v>3.6890980984230621</v>
      </c>
      <c r="J88">
        <f t="shared" si="42"/>
        <v>4.816109582361972</v>
      </c>
      <c r="K88">
        <f t="shared" si="42"/>
        <v>8.5005920937239008</v>
      </c>
      <c r="L88">
        <f t="shared" si="42"/>
        <v>5.4162287191763925</v>
      </c>
      <c r="N88" s="1"/>
      <c r="O88" s="1"/>
    </row>
    <row r="89" spans="1:15" x14ac:dyDescent="0.25">
      <c r="C89" s="1"/>
      <c r="D89" s="1"/>
      <c r="E89" s="1"/>
      <c r="F89" s="1"/>
      <c r="G89" s="1"/>
      <c r="H89" s="1"/>
      <c r="I89" s="1"/>
      <c r="J89" s="1"/>
      <c r="K89" s="1"/>
    </row>
    <row r="91" spans="1:15" x14ac:dyDescent="0.25">
      <c r="A91" t="s">
        <v>21</v>
      </c>
      <c r="B91" t="s">
        <v>2</v>
      </c>
      <c r="C91" t="s">
        <v>22</v>
      </c>
      <c r="D91" t="s">
        <v>3</v>
      </c>
      <c r="E91" t="s">
        <v>4</v>
      </c>
      <c r="G91" t="s">
        <v>5</v>
      </c>
      <c r="H91" t="s">
        <v>6</v>
      </c>
      <c r="I91" t="s">
        <v>7</v>
      </c>
      <c r="J91" t="s">
        <v>8</v>
      </c>
      <c r="K91" t="s">
        <v>9</v>
      </c>
    </row>
    <row r="92" spans="1:15" x14ac:dyDescent="0.25">
      <c r="A92" t="s">
        <v>10</v>
      </c>
      <c r="B92">
        <v>50.037777777777784</v>
      </c>
      <c r="C92">
        <v>53.333333333333321</v>
      </c>
      <c r="D92">
        <v>52.675555555555547</v>
      </c>
      <c r="E92">
        <v>52.460368888888887</v>
      </c>
      <c r="F92">
        <f>AVERAGE(D92,E92)</f>
        <v>52.567962222222221</v>
      </c>
      <c r="G92">
        <v>53.801111111111105</v>
      </c>
      <c r="H92">
        <v>54.576888888888888</v>
      </c>
      <c r="I92">
        <v>55.041555555555554</v>
      </c>
      <c r="J92">
        <v>53.956666666666663</v>
      </c>
      <c r="K92">
        <v>55.605111111111114</v>
      </c>
      <c r="L92">
        <f>AVERAGE(G92:K92)</f>
        <v>54.596266666666665</v>
      </c>
    </row>
    <row r="93" spans="1:15" x14ac:dyDescent="0.25">
      <c r="A93" t="s">
        <v>11</v>
      </c>
      <c r="B93">
        <f>(B92-8.5685)/0.6935</f>
        <v>59.797084034286641</v>
      </c>
      <c r="C93">
        <f t="shared" ref="C93:L93" si="43">(C92-8.5685)/0.6935</f>
        <v>64.549146839701976</v>
      </c>
      <c r="D93">
        <f t="shared" si="43"/>
        <v>63.600656893374975</v>
      </c>
      <c r="E93">
        <f t="shared" si="43"/>
        <v>63.290366097893134</v>
      </c>
      <c r="F93">
        <f t="shared" si="43"/>
        <v>63.445511495634058</v>
      </c>
      <c r="G93">
        <f t="shared" si="43"/>
        <v>65.223664183289259</v>
      </c>
      <c r="H93">
        <f t="shared" si="43"/>
        <v>66.342305535528311</v>
      </c>
      <c r="I93">
        <f t="shared" si="43"/>
        <v>67.012336778018096</v>
      </c>
      <c r="J93">
        <f t="shared" si="43"/>
        <v>65.447969238163893</v>
      </c>
      <c r="K93">
        <f t="shared" si="43"/>
        <v>67.824961948249623</v>
      </c>
      <c r="L93">
        <f t="shared" si="43"/>
        <v>66.370247536649842</v>
      </c>
    </row>
    <row r="94" spans="1:15" x14ac:dyDescent="0.25">
      <c r="A94" t="s">
        <v>27</v>
      </c>
      <c r="B94" s="1">
        <f>0.02*((B93/10)^2.34)</f>
        <v>1.3135941651330694</v>
      </c>
      <c r="C94" s="1">
        <f t="shared" ref="C94:L94" si="44">0.02*((C93/10)^2.34)</f>
        <v>1.570991303071521</v>
      </c>
      <c r="D94" s="1">
        <f t="shared" si="44"/>
        <v>1.51750504147387</v>
      </c>
      <c r="E94" s="1">
        <f t="shared" si="44"/>
        <v>1.5002374345829956</v>
      </c>
      <c r="F94" s="1">
        <v>1.5088570926455129</v>
      </c>
      <c r="G94" s="1">
        <f t="shared" si="44"/>
        <v>1.6096748105262677</v>
      </c>
      <c r="H94" s="1">
        <f t="shared" si="44"/>
        <v>1.6750196503586208</v>
      </c>
      <c r="I94" s="1">
        <f t="shared" si="44"/>
        <v>1.7148736994203122</v>
      </c>
      <c r="J94" s="1">
        <f t="shared" si="44"/>
        <v>1.6226581910422391</v>
      </c>
      <c r="K94" s="1">
        <f t="shared" si="44"/>
        <v>1.7639308800191409</v>
      </c>
      <c r="L94" s="1">
        <f t="shared" si="44"/>
        <v>1.6766709475852906</v>
      </c>
    </row>
    <row r="95" spans="1:15" x14ac:dyDescent="0.25">
      <c r="A95" t="s">
        <v>28</v>
      </c>
      <c r="B95" s="1">
        <f t="shared" ref="B95:K95" si="45">B94*1100/(10000*2.5)</f>
        <v>5.779814326585505E-2</v>
      </c>
      <c r="C95" s="1">
        <f t="shared" si="45"/>
        <v>6.9123617335146922E-2</v>
      </c>
      <c r="D95" s="1">
        <f t="shared" si="45"/>
        <v>6.6770221824850276E-2</v>
      </c>
      <c r="E95" s="1">
        <f t="shared" si="45"/>
        <v>6.60104471216518E-2</v>
      </c>
      <c r="F95" s="1">
        <v>6.6389712076402568E-2</v>
      </c>
      <c r="G95" s="1">
        <f t="shared" si="45"/>
        <v>7.0825691663155776E-2</v>
      </c>
      <c r="H95" s="1">
        <f t="shared" si="45"/>
        <v>7.3700864615779307E-2</v>
      </c>
      <c r="I95" s="1">
        <f t="shared" si="45"/>
        <v>7.5454442774493743E-2</v>
      </c>
      <c r="J95" s="1">
        <f t="shared" si="45"/>
        <v>7.1396960405858523E-2</v>
      </c>
      <c r="K95" s="1">
        <f t="shared" si="45"/>
        <v>7.7612958720842201E-2</v>
      </c>
      <c r="L95" s="1">
        <f>L94*1100/(10000*2.5)</f>
        <v>7.3773521693752786E-2</v>
      </c>
    </row>
    <row r="96" spans="1:15" x14ac:dyDescent="0.25">
      <c r="A96" t="s">
        <v>31</v>
      </c>
      <c r="B96" s="3"/>
      <c r="C96" s="3">
        <f>0.4423/1000*400/C94/24/60/60</f>
        <v>1.3034350866116551E-6</v>
      </c>
      <c r="D96" s="3">
        <f>0.265/1000*400/D94/24/60/60</f>
        <v>8.0846640921883031E-7</v>
      </c>
      <c r="E96" s="3" t="s">
        <v>58</v>
      </c>
      <c r="F96" s="3">
        <f>0.185/1000*400/F94/24/60/60</f>
        <v>5.6763591837567153E-7</v>
      </c>
      <c r="G96" s="3">
        <v>3.0299438850105852E-6</v>
      </c>
      <c r="H96" s="3">
        <v>4.6965465294706966E-6</v>
      </c>
      <c r="I96" s="3">
        <v>3.3332919544197461E-6</v>
      </c>
      <c r="J96" s="3">
        <v>1.9713243635413007E-6</v>
      </c>
      <c r="K96" s="3">
        <v>1.8947421076720493E-6</v>
      </c>
      <c r="L96">
        <f>0.36/1000*400/L94/24/60/60</f>
        <v>9.9403324729098942E-7</v>
      </c>
      <c r="N96" s="1"/>
      <c r="O96" s="1"/>
    </row>
    <row r="97" spans="1:15" x14ac:dyDescent="0.25">
      <c r="A97" t="s">
        <v>36</v>
      </c>
      <c r="B97" s="3"/>
      <c r="C97" s="3">
        <v>14.49</v>
      </c>
      <c r="D97" s="3">
        <v>7.08</v>
      </c>
      <c r="E97" s="3">
        <v>1.43</v>
      </c>
      <c r="F97" s="3">
        <v>3.26</v>
      </c>
      <c r="G97">
        <v>9.9469999999999992</v>
      </c>
      <c r="H97">
        <v>15.544</v>
      </c>
      <c r="I97">
        <v>16.207000000000001</v>
      </c>
      <c r="J97">
        <v>9.8870000000000005</v>
      </c>
      <c r="K97">
        <v>2.863</v>
      </c>
      <c r="L97">
        <f>AVERAGE(G97:K97)</f>
        <v>10.8896</v>
      </c>
      <c r="N97" s="1"/>
      <c r="O97" s="1"/>
    </row>
    <row r="98" spans="1:15" x14ac:dyDescent="0.25">
      <c r="A98" s="4" t="s">
        <v>32</v>
      </c>
      <c r="B98" s="3"/>
      <c r="C98">
        <f t="shared" ref="C98:F98" si="46">2.501-2.361*(10^(-3))*C97</f>
        <v>2.4667891099999997</v>
      </c>
      <c r="D98">
        <f t="shared" si="46"/>
        <v>2.4842841199999999</v>
      </c>
      <c r="E98">
        <f t="shared" si="46"/>
        <v>2.4976237699999997</v>
      </c>
      <c r="F98">
        <f t="shared" si="46"/>
        <v>2.4933031400000001</v>
      </c>
      <c r="G98">
        <f t="shared" ref="G98:L98" si="47">2.501-2.361*(10^(-3))*G97</f>
        <v>2.4775151329999998</v>
      </c>
      <c r="H98">
        <f t="shared" si="47"/>
        <v>2.4643006160000001</v>
      </c>
      <c r="I98">
        <f t="shared" si="47"/>
        <v>2.4627352729999998</v>
      </c>
      <c r="J98">
        <f t="shared" si="47"/>
        <v>2.477656793</v>
      </c>
      <c r="K98">
        <f t="shared" si="47"/>
        <v>2.4942404570000001</v>
      </c>
      <c r="L98">
        <f t="shared" si="47"/>
        <v>2.4752896544</v>
      </c>
      <c r="N98" s="1"/>
      <c r="O98" s="1"/>
    </row>
    <row r="99" spans="1:15" ht="18" x14ac:dyDescent="0.35">
      <c r="A99" s="4" t="s">
        <v>37</v>
      </c>
      <c r="B99">
        <v>1.2250000000000001</v>
      </c>
      <c r="C99">
        <v>1.2250000000000001</v>
      </c>
      <c r="D99">
        <v>1.2250000000000001</v>
      </c>
      <c r="E99">
        <v>1.2250000000000001</v>
      </c>
      <c r="F99">
        <v>1.2250000000000001</v>
      </c>
      <c r="G99">
        <v>1.2250000000000001</v>
      </c>
      <c r="H99">
        <v>1.2250000000000001</v>
      </c>
      <c r="I99">
        <v>1.2250000000000001</v>
      </c>
      <c r="J99">
        <v>1.2250000000000001</v>
      </c>
      <c r="K99">
        <v>1.2250000000000001</v>
      </c>
      <c r="L99">
        <v>1.2250000000000001</v>
      </c>
      <c r="N99" s="1"/>
      <c r="O99" s="1"/>
    </row>
    <row r="100" spans="1:15" ht="18" x14ac:dyDescent="0.35">
      <c r="A100" s="4" t="s">
        <v>38</v>
      </c>
      <c r="B100">
        <v>1E-3</v>
      </c>
      <c r="C100">
        <v>1E-3</v>
      </c>
      <c r="D100">
        <v>1E-3</v>
      </c>
      <c r="E100">
        <v>1E-3</v>
      </c>
      <c r="F100">
        <v>1E-3</v>
      </c>
      <c r="G100">
        <v>1E-3</v>
      </c>
      <c r="H100">
        <v>1E-3</v>
      </c>
      <c r="I100">
        <v>1E-3</v>
      </c>
      <c r="J100">
        <v>1E-3</v>
      </c>
      <c r="K100">
        <v>1E-3</v>
      </c>
      <c r="L100">
        <v>1E-3</v>
      </c>
      <c r="N100" s="1"/>
      <c r="O100" s="1"/>
    </row>
    <row r="101" spans="1:15" x14ac:dyDescent="0.25">
      <c r="A101" s="4" t="s">
        <v>33</v>
      </c>
      <c r="B101" s="3"/>
      <c r="C101" s="3">
        <v>0.78600000000000003</v>
      </c>
      <c r="D101" s="3">
        <v>0.27700000000000002</v>
      </c>
      <c r="E101" s="3">
        <v>9.8000000000000004E-2</v>
      </c>
      <c r="F101" s="3">
        <v>0.17</v>
      </c>
      <c r="G101">
        <v>0.48699999999999999</v>
      </c>
      <c r="H101">
        <v>1.0009999999999999</v>
      </c>
      <c r="I101">
        <v>1.113</v>
      </c>
      <c r="J101">
        <v>0.57799999999999996</v>
      </c>
      <c r="K101">
        <v>0.27700000000000002</v>
      </c>
      <c r="L101">
        <v>0.78</v>
      </c>
      <c r="N101" s="1"/>
      <c r="O101" s="1"/>
    </row>
    <row r="102" spans="1:15" x14ac:dyDescent="0.25">
      <c r="A102" s="4" t="s">
        <v>34</v>
      </c>
      <c r="B102">
        <v>6.7000000000000004E-2</v>
      </c>
      <c r="C102">
        <v>6.7000000000000004E-2</v>
      </c>
      <c r="D102">
        <v>6.7000000000000004E-2</v>
      </c>
      <c r="E102">
        <v>6.7000000000000004E-2</v>
      </c>
      <c r="F102" s="3">
        <v>6.7000000000000004E-2</v>
      </c>
      <c r="G102">
        <v>6.7000000000000004E-2</v>
      </c>
      <c r="H102">
        <v>6.7000000000000004E-2</v>
      </c>
      <c r="I102">
        <v>6.7000000000000004E-2</v>
      </c>
      <c r="J102">
        <v>6.7000000000000004E-2</v>
      </c>
      <c r="K102">
        <v>6.7000000000000004E-2</v>
      </c>
      <c r="L102">
        <v>6.7000000000000004E-2</v>
      </c>
      <c r="N102" s="1"/>
      <c r="O102" s="1"/>
    </row>
    <row r="103" spans="1:15" x14ac:dyDescent="0.25">
      <c r="A103" s="4" t="s">
        <v>35</v>
      </c>
      <c r="B103" s="3"/>
      <c r="C103">
        <f t="shared" ref="C103:F103" si="48">C102*C98*C96/C95/C99/C100/C101*1000</f>
        <v>3.2367647857764075</v>
      </c>
      <c r="D103">
        <f t="shared" si="48"/>
        <v>5.939356165163197</v>
      </c>
      <c r="E103" t="e">
        <f t="shared" si="48"/>
        <v>#VALUE!</v>
      </c>
      <c r="F103">
        <f t="shared" si="48"/>
        <v>6.8585760720370184</v>
      </c>
      <c r="G103">
        <f t="shared" ref="G103:L103" si="49">G102*G98*G96/G95/G99/G100/G101*1000</f>
        <v>11.903367160389006</v>
      </c>
      <c r="H103">
        <f t="shared" si="49"/>
        <v>8.5803374582264169</v>
      </c>
      <c r="I103">
        <f t="shared" si="49"/>
        <v>5.3462568313387111</v>
      </c>
      <c r="J103">
        <f t="shared" si="49"/>
        <v>6.4733693837775572</v>
      </c>
      <c r="K103">
        <f t="shared" si="49"/>
        <v>12.023007866207413</v>
      </c>
      <c r="L103">
        <f t="shared" si="49"/>
        <v>2.3386785519139419</v>
      </c>
      <c r="N103" s="1"/>
      <c r="O103" s="1"/>
    </row>
    <row r="104" spans="1:15" x14ac:dyDescent="0.25">
      <c r="C104" s="1"/>
      <c r="D104" s="1"/>
      <c r="E104" s="1"/>
      <c r="F104" s="1"/>
      <c r="G104" s="1"/>
      <c r="H104" s="1"/>
      <c r="I104" s="1"/>
      <c r="J104" s="1"/>
      <c r="K104" s="1"/>
    </row>
    <row r="106" spans="1:15" x14ac:dyDescent="0.25">
      <c r="A106" t="s">
        <v>17</v>
      </c>
      <c r="B106" t="s">
        <v>2</v>
      </c>
      <c r="C106" t="s">
        <v>22</v>
      </c>
      <c r="D106" t="s">
        <v>3</v>
      </c>
      <c r="E106" t="s">
        <v>4</v>
      </c>
      <c r="G106" t="s">
        <v>5</v>
      </c>
      <c r="H106" t="s">
        <v>6</v>
      </c>
      <c r="I106" t="s">
        <v>7</v>
      </c>
      <c r="J106" t="s">
        <v>8</v>
      </c>
      <c r="K106" t="s">
        <v>9</v>
      </c>
    </row>
    <row r="107" spans="1:15" x14ac:dyDescent="0.25">
      <c r="A107" t="s">
        <v>10</v>
      </c>
      <c r="B107">
        <v>52.777777777777786</v>
      </c>
      <c r="C107">
        <v>55.165116279069764</v>
      </c>
      <c r="D107">
        <v>55.409090909090921</v>
      </c>
      <c r="E107">
        <v>54.366049999999994</v>
      </c>
      <c r="F107">
        <f>AVERAGE(D107,E107)</f>
        <v>54.887570454545454</v>
      </c>
      <c r="G107">
        <v>56.354545454545445</v>
      </c>
      <c r="H107">
        <v>57.083409090909079</v>
      </c>
      <c r="I107">
        <v>57.309318181818178</v>
      </c>
      <c r="J107">
        <v>57.051818181818184</v>
      </c>
      <c r="K107">
        <v>57.792499999999997</v>
      </c>
      <c r="L107">
        <f>AVERAGE(G107:K107)</f>
        <v>57.118318181818175</v>
      </c>
    </row>
    <row r="108" spans="1:15" x14ac:dyDescent="0.25">
      <c r="A108" t="s">
        <v>11</v>
      </c>
      <c r="B108">
        <f>(B107-8.5685)/0.6935</f>
        <v>63.748057358006903</v>
      </c>
      <c r="C108">
        <f t="shared" ref="C108:L108" si="50">(C107-8.5685)/0.6935</f>
        <v>67.190506530742269</v>
      </c>
      <c r="D108">
        <f t="shared" si="50"/>
        <v>67.542308448580997</v>
      </c>
      <c r="E108">
        <f t="shared" si="50"/>
        <v>66.038284066330206</v>
      </c>
      <c r="F108">
        <f t="shared" si="50"/>
        <v>66.790296257455594</v>
      </c>
      <c r="G108">
        <f t="shared" si="50"/>
        <v>68.905617093792998</v>
      </c>
      <c r="H108">
        <f t="shared" si="50"/>
        <v>69.956610080618717</v>
      </c>
      <c r="I108">
        <f t="shared" si="50"/>
        <v>70.282362194402566</v>
      </c>
      <c r="J108">
        <f t="shared" si="50"/>
        <v>69.911057219636888</v>
      </c>
      <c r="K108">
        <f t="shared" si="50"/>
        <v>70.979091564527749</v>
      </c>
      <c r="L108">
        <f t="shared" si="50"/>
        <v>70.006947630595775</v>
      </c>
    </row>
    <row r="109" spans="1:15" x14ac:dyDescent="0.25">
      <c r="A109" t="s">
        <v>27</v>
      </c>
      <c r="B109" s="1">
        <f>0.02*((B108/10)^2.34)</f>
        <v>1.5257475095181181</v>
      </c>
      <c r="C109" s="1">
        <f t="shared" ref="C109:L109" si="51">0.02*((C108/10)^2.34)</f>
        <v>1.7255617966340087</v>
      </c>
      <c r="D109" s="1">
        <f t="shared" si="51"/>
        <v>1.7467775481618395</v>
      </c>
      <c r="E109" s="1">
        <f t="shared" si="51"/>
        <v>1.6571129872480928</v>
      </c>
      <c r="F109" s="1">
        <v>1.7016070690046903</v>
      </c>
      <c r="G109" s="1">
        <f t="shared" si="51"/>
        <v>1.8303992180087358</v>
      </c>
      <c r="H109" s="1">
        <f t="shared" si="51"/>
        <v>1.8963971147646075</v>
      </c>
      <c r="I109" s="1">
        <f t="shared" si="51"/>
        <v>1.9171251035344237</v>
      </c>
      <c r="J109" s="1">
        <f t="shared" si="51"/>
        <v>1.8935088131343532</v>
      </c>
      <c r="K109" s="1">
        <f t="shared" si="51"/>
        <v>1.9618925475374196</v>
      </c>
      <c r="L109" s="1">
        <f t="shared" si="51"/>
        <v>1.8995917244282137</v>
      </c>
    </row>
    <row r="110" spans="1:15" x14ac:dyDescent="0.25">
      <c r="A110" t="s">
        <v>28</v>
      </c>
      <c r="B110" s="1">
        <f t="shared" ref="B110:J110" si="52">B109*1100/(10000*2.5)</f>
        <v>6.7132890418797192E-2</v>
      </c>
      <c r="C110" s="1">
        <f t="shared" si="52"/>
        <v>7.5924719051896378E-2</v>
      </c>
      <c r="D110" s="1">
        <f t="shared" si="52"/>
        <v>7.6858212119120931E-2</v>
      </c>
      <c r="E110" s="1">
        <f t="shared" si="52"/>
        <v>7.2912971438916077E-2</v>
      </c>
      <c r="F110" s="1">
        <v>7.4870711036206378E-2</v>
      </c>
      <c r="G110" s="1">
        <f t="shared" si="52"/>
        <v>8.0537565592384383E-2</v>
      </c>
      <c r="H110" s="1">
        <f t="shared" si="52"/>
        <v>8.3441473049642736E-2</v>
      </c>
      <c r="I110" s="1">
        <f t="shared" si="52"/>
        <v>8.4353504555514644E-2</v>
      </c>
      <c r="J110" s="1">
        <f t="shared" si="52"/>
        <v>8.3314387777911544E-2</v>
      </c>
      <c r="K110" s="1">
        <f>K109*1100/(10000*2.5)</f>
        <v>8.6323272091646475E-2</v>
      </c>
      <c r="L110" s="1">
        <f>L109*1100/(10000*2.5)</f>
        <v>8.3582035874841407E-2</v>
      </c>
    </row>
    <row r="111" spans="1:15" x14ac:dyDescent="0.25">
      <c r="A111" t="s">
        <v>31</v>
      </c>
      <c r="B111" s="3"/>
      <c r="C111" s="3">
        <f>0.4423/1000*400/C109/24/60/60</f>
        <v>1.1866773993139687E-6</v>
      </c>
      <c r="D111" s="3">
        <f>0.265/1000*400/D109/24/60/60</f>
        <v>7.0235151186989237E-7</v>
      </c>
      <c r="E111" s="3" t="s">
        <v>59</v>
      </c>
      <c r="F111" s="3">
        <f>0.185/1000*400/F109/24/60/60</f>
        <v>5.0333681440478354E-7</v>
      </c>
      <c r="G111" s="3">
        <v>3.0299438850105852E-6</v>
      </c>
      <c r="H111" s="3">
        <v>4.6965465294706966E-6</v>
      </c>
      <c r="I111" s="3">
        <v>3.3332919544197461E-6</v>
      </c>
      <c r="J111" s="3">
        <v>1.9713243635413007E-6</v>
      </c>
      <c r="K111" s="3">
        <v>1.8947421076720493E-6</v>
      </c>
      <c r="L111" s="3">
        <f>0.36/1000*400/L109/24/60/60</f>
        <v>8.7738151584564374E-7</v>
      </c>
      <c r="N111" s="1"/>
      <c r="O111" s="1"/>
    </row>
    <row r="112" spans="1:15" x14ac:dyDescent="0.25">
      <c r="A112" t="s">
        <v>36</v>
      </c>
      <c r="B112" s="3"/>
      <c r="C112" s="3">
        <v>14.49</v>
      </c>
      <c r="D112" s="3">
        <v>7.08</v>
      </c>
      <c r="E112" s="3">
        <v>1.43</v>
      </c>
      <c r="F112" s="3">
        <v>3.26</v>
      </c>
      <c r="G112">
        <v>9.9469999999999992</v>
      </c>
      <c r="H112">
        <v>15.544</v>
      </c>
      <c r="I112">
        <v>16.207000000000001</v>
      </c>
      <c r="J112">
        <v>9.8870000000000005</v>
      </c>
      <c r="K112">
        <v>2.863</v>
      </c>
      <c r="L112">
        <f>AVERAGE(G112:K112)</f>
        <v>10.8896</v>
      </c>
      <c r="N112" s="1"/>
      <c r="O112" s="1"/>
    </row>
    <row r="113" spans="1:15" x14ac:dyDescent="0.25">
      <c r="A113" s="4" t="s">
        <v>32</v>
      </c>
      <c r="B113" s="3"/>
      <c r="C113">
        <f t="shared" ref="C113:F113" si="53">2.501-2.361*(10^(-3))*C112</f>
        <v>2.4667891099999997</v>
      </c>
      <c r="D113">
        <f t="shared" si="53"/>
        <v>2.4842841199999999</v>
      </c>
      <c r="E113">
        <f t="shared" si="53"/>
        <v>2.4976237699999997</v>
      </c>
      <c r="F113">
        <f t="shared" si="53"/>
        <v>2.4933031400000001</v>
      </c>
      <c r="G113">
        <f t="shared" ref="G113:L113" si="54">2.501-2.361*(10^(-3))*G112</f>
        <v>2.4775151329999998</v>
      </c>
      <c r="H113">
        <f t="shared" si="54"/>
        <v>2.4643006160000001</v>
      </c>
      <c r="I113">
        <f t="shared" si="54"/>
        <v>2.4627352729999998</v>
      </c>
      <c r="J113">
        <f t="shared" si="54"/>
        <v>2.477656793</v>
      </c>
      <c r="K113">
        <f t="shared" si="54"/>
        <v>2.4942404570000001</v>
      </c>
      <c r="L113">
        <f t="shared" si="54"/>
        <v>2.4752896544</v>
      </c>
      <c r="N113" s="1"/>
      <c r="O113" s="1"/>
    </row>
    <row r="114" spans="1:15" ht="18" x14ac:dyDescent="0.35">
      <c r="A114" s="4" t="s">
        <v>37</v>
      </c>
      <c r="B114">
        <v>1.2250000000000001</v>
      </c>
      <c r="C114">
        <v>1.2250000000000001</v>
      </c>
      <c r="D114">
        <v>1.2250000000000001</v>
      </c>
      <c r="E114">
        <v>1.2250000000000001</v>
      </c>
      <c r="F114">
        <v>1.2250000000000001</v>
      </c>
      <c r="G114">
        <v>1.2250000000000001</v>
      </c>
      <c r="H114">
        <v>1.2250000000000001</v>
      </c>
      <c r="I114">
        <v>1.2250000000000001</v>
      </c>
      <c r="J114">
        <v>1.2250000000000001</v>
      </c>
      <c r="K114">
        <v>1.2250000000000001</v>
      </c>
      <c r="L114">
        <v>1.2250000000000001</v>
      </c>
      <c r="N114" s="1"/>
      <c r="O114" s="1"/>
    </row>
    <row r="115" spans="1:15" ht="18" x14ac:dyDescent="0.35">
      <c r="A115" s="4" t="s">
        <v>38</v>
      </c>
      <c r="B115">
        <v>1E-3</v>
      </c>
      <c r="C115">
        <v>1E-3</v>
      </c>
      <c r="D115">
        <v>1E-3</v>
      </c>
      <c r="E115">
        <v>1E-3</v>
      </c>
      <c r="F115">
        <v>1E-3</v>
      </c>
      <c r="G115">
        <v>1E-3</v>
      </c>
      <c r="H115">
        <v>1E-3</v>
      </c>
      <c r="I115">
        <v>1E-3</v>
      </c>
      <c r="J115">
        <v>1E-3</v>
      </c>
      <c r="K115">
        <v>1E-3</v>
      </c>
      <c r="L115">
        <v>1E-3</v>
      </c>
      <c r="N115" s="1"/>
      <c r="O115" s="1"/>
    </row>
    <row r="116" spans="1:15" x14ac:dyDescent="0.25">
      <c r="A116" s="4" t="s">
        <v>33</v>
      </c>
      <c r="B116" s="3"/>
      <c r="C116" s="3">
        <v>0.78600000000000003</v>
      </c>
      <c r="D116" s="3">
        <v>0.27700000000000002</v>
      </c>
      <c r="E116" s="3">
        <v>9.8000000000000004E-2</v>
      </c>
      <c r="F116" s="3">
        <v>0.17</v>
      </c>
      <c r="G116">
        <v>0.48699999999999999</v>
      </c>
      <c r="H116">
        <v>1.0009999999999999</v>
      </c>
      <c r="I116">
        <v>1.113</v>
      </c>
      <c r="J116">
        <v>0.57799999999999996</v>
      </c>
      <c r="K116">
        <v>0.27700000000000002</v>
      </c>
      <c r="L116">
        <v>0.78</v>
      </c>
      <c r="N116" s="1"/>
      <c r="O116" s="1"/>
    </row>
    <row r="117" spans="1:15" x14ac:dyDescent="0.25">
      <c r="A117" s="4" t="s">
        <v>34</v>
      </c>
      <c r="B117">
        <v>6.7000000000000004E-2</v>
      </c>
      <c r="C117">
        <v>6.7000000000000004E-2</v>
      </c>
      <c r="D117">
        <v>6.7000000000000004E-2</v>
      </c>
      <c r="E117">
        <v>6.7000000000000004E-2</v>
      </c>
      <c r="F117" s="3">
        <v>6.7000000000000004E-2</v>
      </c>
      <c r="G117">
        <v>6.7000000000000004E-2</v>
      </c>
      <c r="H117">
        <v>6.7000000000000004E-2</v>
      </c>
      <c r="I117">
        <v>6.7000000000000004E-2</v>
      </c>
      <c r="J117">
        <v>6.7000000000000004E-2</v>
      </c>
      <c r="K117">
        <v>6.7000000000000004E-2</v>
      </c>
      <c r="L117">
        <v>6.7000000000000004E-2</v>
      </c>
      <c r="N117" s="1"/>
      <c r="O117" s="1"/>
    </row>
    <row r="118" spans="1:15" x14ac:dyDescent="0.25">
      <c r="A118" s="4" t="s">
        <v>35</v>
      </c>
      <c r="B118" s="3"/>
      <c r="C118">
        <f t="shared" ref="C118:F118" si="55">C117*C113*C111/C110/C114/C115/C116*1000</f>
        <v>2.6828578850817784</v>
      </c>
      <c r="D118">
        <f t="shared" si="55"/>
        <v>4.4825428743952775</v>
      </c>
      <c r="E118" t="e">
        <f t="shared" si="55"/>
        <v>#VALUE!</v>
      </c>
      <c r="F118">
        <f t="shared" si="55"/>
        <v>5.3927664861037732</v>
      </c>
      <c r="G118">
        <f t="shared" ref="G118:L118" si="56">G117*G113*G111/G110/G114/G115/G116*1000</f>
        <v>10.467962447759481</v>
      </c>
      <c r="H118">
        <f t="shared" si="56"/>
        <v>7.5787047645985055</v>
      </c>
      <c r="I118">
        <f t="shared" si="56"/>
        <v>4.7822414997886504</v>
      </c>
      <c r="J118">
        <f t="shared" si="56"/>
        <v>5.5474079557312255</v>
      </c>
      <c r="K118">
        <f t="shared" si="56"/>
        <v>10.80984525505049</v>
      </c>
      <c r="L118">
        <f t="shared" si="56"/>
        <v>1.8219886754894905</v>
      </c>
      <c r="N118" s="1"/>
      <c r="O118" s="1"/>
    </row>
    <row r="119" spans="1:15" x14ac:dyDescent="0.25">
      <c r="C119" s="1"/>
      <c r="D119" s="1"/>
      <c r="E119" s="1"/>
      <c r="F119" s="1"/>
      <c r="G119" s="1"/>
      <c r="H119" s="1"/>
      <c r="I119" s="1"/>
      <c r="J119" s="1"/>
      <c r="K119" s="1"/>
    </row>
    <row r="121" spans="1:15" x14ac:dyDescent="0.25">
      <c r="A121" t="s">
        <v>18</v>
      </c>
      <c r="B121" t="s">
        <v>2</v>
      </c>
      <c r="C121" t="s">
        <v>22</v>
      </c>
      <c r="D121" t="s">
        <v>3</v>
      </c>
      <c r="E121" t="s">
        <v>4</v>
      </c>
      <c r="G121" t="s">
        <v>5</v>
      </c>
      <c r="H121" t="s">
        <v>6</v>
      </c>
      <c r="I121" t="s">
        <v>7</v>
      </c>
      <c r="J121" t="s">
        <v>8</v>
      </c>
      <c r="K121" t="s">
        <v>9</v>
      </c>
    </row>
    <row r="122" spans="1:15" x14ac:dyDescent="0.25">
      <c r="A122" t="s">
        <v>10</v>
      </c>
      <c r="B122">
        <v>49.739999999999995</v>
      </c>
      <c r="C122">
        <v>49.748888888888878</v>
      </c>
      <c r="D122">
        <v>49.69111111111112</v>
      </c>
      <c r="E122">
        <v>48.990595555555544</v>
      </c>
      <c r="F122">
        <f>AVERAGE(D122,E122)</f>
        <v>49.340853333333328</v>
      </c>
      <c r="G122">
        <v>50.499111111111112</v>
      </c>
      <c r="H122">
        <v>51.317777777777785</v>
      </c>
      <c r="I122">
        <v>51.370000000000005</v>
      </c>
      <c r="J122">
        <v>51.428222222222225</v>
      </c>
      <c r="K122">
        <v>51.841777777777772</v>
      </c>
      <c r="L122">
        <f>AVERAGE(G122:K122)</f>
        <v>51.291377777777782</v>
      </c>
    </row>
    <row r="123" spans="1:15" x14ac:dyDescent="0.25">
      <c r="A123" t="s">
        <v>11</v>
      </c>
      <c r="B123">
        <f>(B122-8.5685)/0.6935</f>
        <v>59.367700072098046</v>
      </c>
      <c r="C123">
        <f t="shared" ref="C123:L123" si="57">(C122-8.5685)/0.6935</f>
        <v>59.380517503805159</v>
      </c>
      <c r="D123">
        <f t="shared" si="57"/>
        <v>59.297204197708894</v>
      </c>
      <c r="E123">
        <f t="shared" si="57"/>
        <v>58.287088039734023</v>
      </c>
      <c r="F123">
        <f t="shared" si="57"/>
        <v>58.792146118721455</v>
      </c>
      <c r="G123">
        <f t="shared" si="57"/>
        <v>60.462308739886247</v>
      </c>
      <c r="H123">
        <f t="shared" si="57"/>
        <v>61.642794200112164</v>
      </c>
      <c r="I123">
        <f t="shared" si="57"/>
        <v>61.718096611391495</v>
      </c>
      <c r="J123">
        <f t="shared" si="57"/>
        <v>61.802050789073142</v>
      </c>
      <c r="K123">
        <f t="shared" si="57"/>
        <v>62.39838179924697</v>
      </c>
      <c r="L123">
        <f t="shared" si="57"/>
        <v>61.604726427942005</v>
      </c>
    </row>
    <row r="124" spans="1:15" x14ac:dyDescent="0.25">
      <c r="A124" t="s">
        <v>27</v>
      </c>
      <c r="B124" s="1">
        <f>0.02*((B123/10)^2.34)</f>
        <v>1.2916282079304366</v>
      </c>
      <c r="C124" s="1">
        <f t="shared" ref="C124:L124" si="58">0.02*((C123/10)^2.34)</f>
        <v>1.2922808378572455</v>
      </c>
      <c r="D124" s="1">
        <f t="shared" si="58"/>
        <v>1.2880421174331438</v>
      </c>
      <c r="E124" s="1">
        <f t="shared" si="58"/>
        <v>1.2372837686826759</v>
      </c>
      <c r="F124" s="1">
        <v>1.262516869614124</v>
      </c>
      <c r="G124" s="1">
        <f t="shared" si="58"/>
        <v>1.3480445840123205</v>
      </c>
      <c r="H124" s="1">
        <f t="shared" si="58"/>
        <v>1.4104400014209748</v>
      </c>
      <c r="I124" s="1">
        <f t="shared" si="58"/>
        <v>1.414475083748419</v>
      </c>
      <c r="J124" s="1">
        <f t="shared" si="58"/>
        <v>1.4189815553635829</v>
      </c>
      <c r="K124" s="1">
        <f t="shared" si="58"/>
        <v>1.4512277728239584</v>
      </c>
      <c r="L124" s="1">
        <f t="shared" si="58"/>
        <v>1.4084026502189193</v>
      </c>
    </row>
    <row r="125" spans="1:15" x14ac:dyDescent="0.25">
      <c r="A125" t="s">
        <v>28</v>
      </c>
      <c r="B125" s="1">
        <f t="shared" ref="B125:L125" si="59">B124*1100/(10000*2.5)</f>
        <v>5.6831641148939217E-2</v>
      </c>
      <c r="C125" s="1">
        <f t="shared" si="59"/>
        <v>5.6860356865718803E-2</v>
      </c>
      <c r="D125" s="1">
        <f t="shared" si="59"/>
        <v>5.6673853167058322E-2</v>
      </c>
      <c r="E125" s="1">
        <f t="shared" si="59"/>
        <v>5.4440485822037733E-2</v>
      </c>
      <c r="F125" s="1">
        <v>5.5550742263021459E-2</v>
      </c>
      <c r="G125" s="1">
        <f t="shared" si="59"/>
        <v>5.93139616965421E-2</v>
      </c>
      <c r="H125" s="1">
        <f t="shared" si="59"/>
        <v>6.2059360062522891E-2</v>
      </c>
      <c r="I125" s="1">
        <f t="shared" si="59"/>
        <v>6.2236903684930442E-2</v>
      </c>
      <c r="J125" s="1">
        <f t="shared" si="59"/>
        <v>6.243518843599765E-2</v>
      </c>
      <c r="K125" s="1">
        <f>K124*1100/(10000*2.5)</f>
        <v>6.3854022004254177E-2</v>
      </c>
      <c r="L125" s="1">
        <f t="shared" si="59"/>
        <v>6.196971660963245E-2</v>
      </c>
    </row>
    <row r="126" spans="1:15" x14ac:dyDescent="0.25">
      <c r="A126" t="s">
        <v>31</v>
      </c>
      <c r="B126" s="3"/>
      <c r="C126" s="3">
        <f>0.4423/1000*400/C124/24/60/60</f>
        <v>1.5845512253981028E-6</v>
      </c>
      <c r="D126" s="3">
        <f>0.265/1000*400/D124/24/60/60</f>
        <v>9.5249358328186186E-7</v>
      </c>
      <c r="E126" s="3" t="s">
        <v>59</v>
      </c>
      <c r="F126" s="3">
        <f>0.185/1000*400/F124/24/60/60</f>
        <v>6.7839210872743158E-7</v>
      </c>
      <c r="G126" s="3">
        <v>3.0299438850105852E-6</v>
      </c>
      <c r="H126" s="3">
        <v>4.6965465294706966E-6</v>
      </c>
      <c r="I126" s="3">
        <v>3.3332919544197461E-6</v>
      </c>
      <c r="J126" s="3">
        <v>1.9713243635413007E-6</v>
      </c>
      <c r="K126" s="3">
        <v>1.8947421076720493E-6</v>
      </c>
      <c r="L126" s="3">
        <f>0.36/1000*400/L124/24/60/60</f>
        <v>1.1833737080852576E-6</v>
      </c>
      <c r="N126" s="1"/>
      <c r="O126" s="1"/>
    </row>
    <row r="127" spans="1:15" x14ac:dyDescent="0.25">
      <c r="A127" t="s">
        <v>36</v>
      </c>
      <c r="B127" s="3"/>
      <c r="C127" s="3">
        <v>14.49</v>
      </c>
      <c r="D127" s="3">
        <v>7.08</v>
      </c>
      <c r="E127" s="3">
        <v>1.43</v>
      </c>
      <c r="F127" s="3">
        <v>3.26</v>
      </c>
      <c r="G127">
        <v>9.9469999999999992</v>
      </c>
      <c r="H127">
        <v>15.544</v>
      </c>
      <c r="I127">
        <v>16.207000000000001</v>
      </c>
      <c r="J127">
        <v>9.8870000000000005</v>
      </c>
      <c r="K127">
        <v>2.863</v>
      </c>
      <c r="L127" s="3">
        <f>AVERAGE(G128:K128)</f>
        <v>2.4752896544</v>
      </c>
      <c r="N127" s="1"/>
      <c r="O127" s="1"/>
    </row>
    <row r="128" spans="1:15" x14ac:dyDescent="0.25">
      <c r="A128" s="4" t="s">
        <v>32</v>
      </c>
      <c r="B128" s="3"/>
      <c r="C128">
        <f t="shared" ref="C128:F128" si="60">2.501-2.361*(10^(-3))*C127</f>
        <v>2.4667891099999997</v>
      </c>
      <c r="D128">
        <f t="shared" si="60"/>
        <v>2.4842841199999999</v>
      </c>
      <c r="E128">
        <f t="shared" si="60"/>
        <v>2.4976237699999997</v>
      </c>
      <c r="F128">
        <f t="shared" si="60"/>
        <v>2.4933031400000001</v>
      </c>
      <c r="G128">
        <f t="shared" ref="G128:L128" si="61">2.501-2.361*(10^(-3))*G127</f>
        <v>2.4775151329999998</v>
      </c>
      <c r="H128">
        <f t="shared" si="61"/>
        <v>2.4643006160000001</v>
      </c>
      <c r="I128">
        <f t="shared" si="61"/>
        <v>2.4627352729999998</v>
      </c>
      <c r="J128">
        <f t="shared" si="61"/>
        <v>2.477656793</v>
      </c>
      <c r="K128">
        <f t="shared" si="61"/>
        <v>2.4942404570000001</v>
      </c>
      <c r="L128">
        <f t="shared" si="61"/>
        <v>2.4951558411259613</v>
      </c>
      <c r="N128" s="1"/>
      <c r="O128" s="1"/>
    </row>
    <row r="129" spans="1:15" ht="18" x14ac:dyDescent="0.35">
      <c r="A129" s="4" t="s">
        <v>37</v>
      </c>
      <c r="B129">
        <v>1.2250000000000001</v>
      </c>
      <c r="C129">
        <v>1.2250000000000001</v>
      </c>
      <c r="D129">
        <v>1.2250000000000001</v>
      </c>
      <c r="E129">
        <v>1.2250000000000001</v>
      </c>
      <c r="F129">
        <v>1.2250000000000001</v>
      </c>
      <c r="G129">
        <v>1.2250000000000001</v>
      </c>
      <c r="H129">
        <v>1.2250000000000001</v>
      </c>
      <c r="I129">
        <v>1.2250000000000001</v>
      </c>
      <c r="J129">
        <v>1.2250000000000001</v>
      </c>
      <c r="K129">
        <v>1.2250000000000001</v>
      </c>
      <c r="L129">
        <v>1.2250000000000001</v>
      </c>
      <c r="N129" s="1"/>
      <c r="O129" s="1"/>
    </row>
    <row r="130" spans="1:15" ht="18" x14ac:dyDescent="0.35">
      <c r="A130" s="4" t="s">
        <v>38</v>
      </c>
      <c r="B130">
        <v>1E-3</v>
      </c>
      <c r="C130">
        <v>1E-3</v>
      </c>
      <c r="D130">
        <v>1E-3</v>
      </c>
      <c r="E130">
        <v>1E-3</v>
      </c>
      <c r="F130">
        <v>1E-3</v>
      </c>
      <c r="G130">
        <v>1E-3</v>
      </c>
      <c r="H130">
        <v>1E-3</v>
      </c>
      <c r="I130">
        <v>1E-3</v>
      </c>
      <c r="J130">
        <v>1E-3</v>
      </c>
      <c r="K130">
        <v>1E-3</v>
      </c>
      <c r="L130">
        <v>1E-3</v>
      </c>
      <c r="N130" s="1"/>
      <c r="O130" s="1"/>
    </row>
    <row r="131" spans="1:15" x14ac:dyDescent="0.25">
      <c r="A131" s="4" t="s">
        <v>33</v>
      </c>
      <c r="B131" s="3"/>
      <c r="C131" s="3">
        <v>0.78600000000000003</v>
      </c>
      <c r="D131" s="3">
        <v>0.27700000000000002</v>
      </c>
      <c r="E131" s="3">
        <v>9.8000000000000004E-2</v>
      </c>
      <c r="F131" s="3">
        <v>0.17</v>
      </c>
      <c r="G131">
        <v>0.48699999999999999</v>
      </c>
      <c r="H131">
        <v>1.0009999999999999</v>
      </c>
      <c r="I131">
        <v>1.113</v>
      </c>
      <c r="J131">
        <v>0.57799999999999996</v>
      </c>
      <c r="K131">
        <v>0.27700000000000002</v>
      </c>
      <c r="L131" s="3">
        <v>0.78</v>
      </c>
      <c r="N131" s="1"/>
      <c r="O131" s="1"/>
    </row>
    <row r="132" spans="1:15" x14ac:dyDescent="0.25">
      <c r="A132" s="4" t="s">
        <v>34</v>
      </c>
      <c r="B132">
        <v>6.7000000000000004E-2</v>
      </c>
      <c r="C132">
        <v>6.7000000000000004E-2</v>
      </c>
      <c r="D132">
        <v>6.7000000000000004E-2</v>
      </c>
      <c r="E132">
        <v>6.7000000000000004E-2</v>
      </c>
      <c r="F132" s="3">
        <v>6.7000000000000004E-2</v>
      </c>
      <c r="G132">
        <v>6.7000000000000004E-2</v>
      </c>
      <c r="H132">
        <v>6.7000000000000004E-2</v>
      </c>
      <c r="I132">
        <v>6.7000000000000004E-2</v>
      </c>
      <c r="J132">
        <v>6.7000000000000004E-2</v>
      </c>
      <c r="K132">
        <v>6.7000000000000004E-2</v>
      </c>
      <c r="L132">
        <v>6.7000000000000004E-2</v>
      </c>
      <c r="N132" s="1"/>
      <c r="O132" s="1"/>
    </row>
    <row r="133" spans="1:15" x14ac:dyDescent="0.25">
      <c r="A133" s="4" t="s">
        <v>35</v>
      </c>
      <c r="B133" s="3"/>
      <c r="C133">
        <f t="shared" ref="C133:F133" si="62">C132*C128*C126/C125/C129/C130/C131*1000</f>
        <v>4.7834902492168263</v>
      </c>
      <c r="D133">
        <f t="shared" si="62"/>
        <v>8.2440292915712323</v>
      </c>
      <c r="E133" t="e">
        <f t="shared" si="62"/>
        <v>#VALUE!</v>
      </c>
      <c r="F133">
        <f t="shared" si="62"/>
        <v>9.7961583735454205</v>
      </c>
      <c r="G133">
        <f t="shared" ref="G133:L133" si="63">G132*G128*G126/G125/G129/G130/G131*1000</f>
        <v>14.21358796716819</v>
      </c>
      <c r="H133">
        <f t="shared" si="63"/>
        <v>10.189893816651404</v>
      </c>
      <c r="I133">
        <f t="shared" si="63"/>
        <v>6.4816661217622391</v>
      </c>
      <c r="J133">
        <f t="shared" si="63"/>
        <v>7.4025386831312723</v>
      </c>
      <c r="K133">
        <f t="shared" si="63"/>
        <v>14.613663852813342</v>
      </c>
      <c r="L133">
        <f t="shared" si="63"/>
        <v>3.3410593692673762</v>
      </c>
      <c r="N133" s="1"/>
      <c r="O133" s="1"/>
    </row>
    <row r="134" spans="1:15" x14ac:dyDescent="0.25">
      <c r="C134" s="1"/>
      <c r="D134" s="1"/>
      <c r="E134" s="1"/>
      <c r="F134" s="1"/>
      <c r="G134" s="1"/>
      <c r="H134" s="1"/>
      <c r="I134" s="1"/>
      <c r="J134" s="1"/>
      <c r="K134" s="1"/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B12D-13CC-494C-AD50-81DE5A341CA2}">
  <dimension ref="A1:L22"/>
  <sheetViews>
    <sheetView workbookViewId="0">
      <selection activeCell="K21" sqref="K21"/>
    </sheetView>
  </sheetViews>
  <sheetFormatPr defaultRowHeight="15" x14ac:dyDescent="0.25"/>
  <cols>
    <col min="8" max="8" width="13.28515625" customWidth="1"/>
  </cols>
  <sheetData>
    <row r="1" spans="1:12" x14ac:dyDescent="0.25">
      <c r="A1" s="6"/>
      <c r="B1" s="6"/>
      <c r="C1" s="6"/>
      <c r="D1" s="6"/>
      <c r="F1" s="6" t="s">
        <v>48</v>
      </c>
      <c r="G1" s="6"/>
      <c r="H1" s="6"/>
      <c r="I1" s="6"/>
      <c r="J1" s="6"/>
      <c r="K1" s="6"/>
      <c r="L1" s="6"/>
    </row>
    <row r="2" spans="1:12" x14ac:dyDescent="0.25">
      <c r="G2" t="s">
        <v>24</v>
      </c>
      <c r="H2" t="s">
        <v>46</v>
      </c>
      <c r="I2" t="s">
        <v>47</v>
      </c>
      <c r="J2" t="s">
        <v>25</v>
      </c>
      <c r="K2" t="s">
        <v>46</v>
      </c>
      <c r="L2" t="s">
        <v>41</v>
      </c>
    </row>
    <row r="3" spans="1:12" x14ac:dyDescent="0.25">
      <c r="F3" t="s">
        <v>1</v>
      </c>
      <c r="G3">
        <v>451.0180494220167</v>
      </c>
      <c r="H3">
        <v>4.79</v>
      </c>
      <c r="I3">
        <f>G3/H3/122</f>
        <v>0.77178898905167315</v>
      </c>
      <c r="J3">
        <v>122.46948639023503</v>
      </c>
      <c r="K3">
        <v>4.07</v>
      </c>
      <c r="L3">
        <f>J3/K3/123</f>
        <v>0.24464051135661499</v>
      </c>
    </row>
    <row r="4" spans="1:12" x14ac:dyDescent="0.25">
      <c r="F4" t="s">
        <v>14</v>
      </c>
      <c r="G4">
        <v>-516.71426265008904</v>
      </c>
      <c r="H4">
        <v>4.79</v>
      </c>
      <c r="I4">
        <f t="shared" ref="I4:I11" si="0">G4/H4/122</f>
        <v>-0.88420935461530004</v>
      </c>
      <c r="J4">
        <v>148.74955415524346</v>
      </c>
      <c r="K4">
        <v>4.07</v>
      </c>
      <c r="L4">
        <f t="shared" ref="L4:L11" si="1">J4/K4/123</f>
        <v>0.29713660165646599</v>
      </c>
    </row>
    <row r="5" spans="1:12" x14ac:dyDescent="0.25">
      <c r="F5" t="s">
        <v>15</v>
      </c>
      <c r="G5">
        <v>152.85964909231188</v>
      </c>
      <c r="H5">
        <v>4.79</v>
      </c>
      <c r="I5">
        <f t="shared" si="0"/>
        <v>0.26157577106046043</v>
      </c>
      <c r="J5">
        <v>200.69176475543463</v>
      </c>
      <c r="K5">
        <v>4.07</v>
      </c>
      <c r="L5">
        <f t="shared" si="1"/>
        <v>0.4008944382961479</v>
      </c>
    </row>
    <row r="6" spans="1:12" x14ac:dyDescent="0.25">
      <c r="F6" t="s">
        <v>16</v>
      </c>
      <c r="G6">
        <v>177.28545085491157</v>
      </c>
      <c r="H6">
        <v>1.21</v>
      </c>
      <c r="I6">
        <f t="shared" si="0"/>
        <v>1.2009582092867606</v>
      </c>
      <c r="J6">
        <v>81.244897667892928</v>
      </c>
      <c r="K6">
        <v>0.99</v>
      </c>
      <c r="L6">
        <f t="shared" si="1"/>
        <v>0.6671996195113159</v>
      </c>
    </row>
    <row r="7" spans="1:12" x14ac:dyDescent="0.25">
      <c r="F7" t="s">
        <v>19</v>
      </c>
      <c r="G7">
        <v>81.418969850347821</v>
      </c>
      <c r="H7">
        <v>1.21</v>
      </c>
      <c r="I7">
        <f t="shared" si="0"/>
        <v>0.55154430192621473</v>
      </c>
      <c r="J7">
        <v>55.024778719545338</v>
      </c>
      <c r="K7">
        <v>0.99</v>
      </c>
      <c r="L7">
        <f t="shared" si="1"/>
        <v>0.45187467126176678</v>
      </c>
    </row>
    <row r="8" spans="1:12" x14ac:dyDescent="0.25">
      <c r="F8" t="s">
        <v>20</v>
      </c>
      <c r="G8">
        <v>14.961127824614323</v>
      </c>
      <c r="H8">
        <v>1.21</v>
      </c>
      <c r="I8">
        <f t="shared" si="0"/>
        <v>0.10134892172208593</v>
      </c>
      <c r="J8">
        <v>69.807013602741335</v>
      </c>
      <c r="K8">
        <v>0.99</v>
      </c>
      <c r="L8">
        <f t="shared" si="1"/>
        <v>0.57326938985580467</v>
      </c>
    </row>
    <row r="9" spans="1:12" x14ac:dyDescent="0.25">
      <c r="F9" t="s">
        <v>21</v>
      </c>
      <c r="G9">
        <v>47.770639500889274</v>
      </c>
      <c r="H9">
        <v>0.36</v>
      </c>
      <c r="I9">
        <f t="shared" si="0"/>
        <v>1.0876739412770784</v>
      </c>
      <c r="J9">
        <v>36.742002618877677</v>
      </c>
      <c r="K9">
        <v>0.36</v>
      </c>
      <c r="L9">
        <f t="shared" si="1"/>
        <v>0.82976519012822214</v>
      </c>
    </row>
    <row r="10" spans="1:12" x14ac:dyDescent="0.25">
      <c r="F10" t="s">
        <v>17</v>
      </c>
      <c r="G10">
        <v>42.167360325199297</v>
      </c>
      <c r="H10">
        <v>0.36</v>
      </c>
      <c r="I10">
        <f t="shared" si="0"/>
        <v>0.96009472507284388</v>
      </c>
      <c r="J10">
        <v>30.776116328916316</v>
      </c>
      <c r="K10">
        <v>0.36</v>
      </c>
      <c r="L10">
        <f t="shared" si="1"/>
        <v>0.69503424410380121</v>
      </c>
    </row>
    <row r="11" spans="1:12" x14ac:dyDescent="0.25">
      <c r="F11" t="s">
        <v>18</v>
      </c>
      <c r="G11">
        <v>-7.2282635944208664</v>
      </c>
      <c r="H11">
        <v>0.36</v>
      </c>
      <c r="I11">
        <f t="shared" si="0"/>
        <v>-0.16457795069264269</v>
      </c>
      <c r="J11">
        <v>25.272204416345119</v>
      </c>
      <c r="K11">
        <v>0.36</v>
      </c>
      <c r="L11">
        <f t="shared" si="1"/>
        <v>0.57073632376569827</v>
      </c>
    </row>
    <row r="12" spans="1:12" x14ac:dyDescent="0.25">
      <c r="G12" s="6" t="s">
        <v>51</v>
      </c>
      <c r="H12" s="6"/>
      <c r="I12" s="6"/>
      <c r="J12" s="6"/>
      <c r="K12" s="6"/>
      <c r="L12" s="6"/>
    </row>
    <row r="13" spans="1:12" x14ac:dyDescent="0.25">
      <c r="G13" t="s">
        <v>25</v>
      </c>
      <c r="H13" t="s">
        <v>40</v>
      </c>
      <c r="I13" t="s">
        <v>50</v>
      </c>
    </row>
    <row r="14" spans="1:12" x14ac:dyDescent="0.25">
      <c r="F14" t="s">
        <v>1</v>
      </c>
      <c r="G14">
        <v>122.46948639023503</v>
      </c>
      <c r="H14">
        <v>2.5643299153912631</v>
      </c>
      <c r="I14">
        <v>0.41893741277877067</v>
      </c>
      <c r="J14" t="s">
        <v>60</v>
      </c>
    </row>
    <row r="15" spans="1:12" x14ac:dyDescent="0.25">
      <c r="F15" t="s">
        <v>14</v>
      </c>
      <c r="G15">
        <v>148.74955415524346</v>
      </c>
      <c r="H15">
        <v>4.2724606780167935</v>
      </c>
      <c r="I15">
        <v>0.30540261194171325</v>
      </c>
    </row>
    <row r="16" spans="1:12" x14ac:dyDescent="0.25">
      <c r="F16" t="s">
        <v>15</v>
      </c>
      <c r="G16">
        <v>200.69176475543463</v>
      </c>
      <c r="H16">
        <v>5.1561311880629921</v>
      </c>
      <c r="I16">
        <v>0.34142926403379764</v>
      </c>
    </row>
    <row r="17" spans="6:9" x14ac:dyDescent="0.25">
      <c r="F17" t="s">
        <v>16</v>
      </c>
      <c r="G17">
        <v>81.244897667892928</v>
      </c>
      <c r="H17">
        <v>5.7666292919409941</v>
      </c>
      <c r="I17">
        <v>0.12358598149224007</v>
      </c>
    </row>
    <row r="18" spans="6:9" x14ac:dyDescent="0.25">
      <c r="F18" t="s">
        <v>19</v>
      </c>
      <c r="G18">
        <v>55.024778719545338</v>
      </c>
      <c r="H18">
        <v>3.2643185960152188</v>
      </c>
      <c r="I18">
        <v>0.14786347696853946</v>
      </c>
    </row>
    <row r="19" spans="6:9" x14ac:dyDescent="0.25">
      <c r="F19" t="s">
        <v>20</v>
      </c>
      <c r="G19">
        <v>69.807013602741335</v>
      </c>
      <c r="H19">
        <v>5.4162287191763925</v>
      </c>
      <c r="I19">
        <v>0.11305693616988996</v>
      </c>
    </row>
    <row r="20" spans="6:9" x14ac:dyDescent="0.25">
      <c r="F20" t="s">
        <v>21</v>
      </c>
      <c r="G20">
        <v>36.742002618877677</v>
      </c>
      <c r="H20">
        <v>2.3386785519139419</v>
      </c>
      <c r="I20">
        <v>0.13781212827341402</v>
      </c>
    </row>
    <row r="21" spans="6:9" x14ac:dyDescent="0.25">
      <c r="F21" t="s">
        <v>17</v>
      </c>
      <c r="G21">
        <v>30.776116328916316</v>
      </c>
      <c r="H21">
        <v>1.8219886754894905</v>
      </c>
      <c r="I21">
        <v>0.148171026714677</v>
      </c>
    </row>
    <row r="22" spans="6:9" x14ac:dyDescent="0.25">
      <c r="F22" t="s">
        <v>18</v>
      </c>
      <c r="G22">
        <v>25.272204416345119</v>
      </c>
      <c r="H22">
        <v>3.3410593692673762</v>
      </c>
      <c r="I22">
        <v>6.6352009692291464E-2</v>
      </c>
    </row>
  </sheetData>
  <mergeCells count="3">
    <mergeCell ref="A1:D1"/>
    <mergeCell ref="F1:L1"/>
    <mergeCell ref="G12:L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2905-0E54-4CE1-8F86-2592BF413BF0}">
  <dimension ref="A1:J19"/>
  <sheetViews>
    <sheetView tabSelected="1" workbookViewId="0">
      <selection activeCell="F21" sqref="F21"/>
    </sheetView>
  </sheetViews>
  <sheetFormatPr defaultRowHeight="15" x14ac:dyDescent="0.25"/>
  <cols>
    <col min="1" max="1" width="20.85546875" customWidth="1"/>
    <col min="2" max="2" width="22" customWidth="1"/>
    <col min="3" max="3" width="17.28515625" customWidth="1"/>
    <col min="4" max="4" width="19.5703125" customWidth="1"/>
    <col min="5" max="5" width="14.140625" customWidth="1"/>
    <col min="6" max="6" width="15.85546875" customWidth="1"/>
    <col min="7" max="7" width="15.42578125" customWidth="1"/>
    <col min="8" max="8" width="18.85546875" customWidth="1"/>
  </cols>
  <sheetData>
    <row r="1" spans="1:10" x14ac:dyDescent="0.25">
      <c r="A1" s="7" t="s">
        <v>52</v>
      </c>
      <c r="B1" s="8" t="s">
        <v>62</v>
      </c>
      <c r="C1" s="8" t="s">
        <v>63</v>
      </c>
      <c r="D1" s="8" t="s">
        <v>61</v>
      </c>
      <c r="E1" s="8" t="s">
        <v>33</v>
      </c>
      <c r="F1" s="8" t="s">
        <v>53</v>
      </c>
      <c r="G1" s="8" t="s">
        <v>54</v>
      </c>
      <c r="H1" s="8" t="s">
        <v>55</v>
      </c>
      <c r="I1" s="8" t="s">
        <v>42</v>
      </c>
      <c r="J1" s="7" t="s">
        <v>45</v>
      </c>
    </row>
    <row r="2" spans="1:10" x14ac:dyDescent="0.25">
      <c r="A2" s="7" t="s">
        <v>64</v>
      </c>
      <c r="B2" s="7">
        <v>2.1795790099999999</v>
      </c>
      <c r="C2" s="7">
        <v>1.8736488</v>
      </c>
      <c r="D2" s="7">
        <v>11.072072685388886</v>
      </c>
      <c r="E2" s="7">
        <v>0.4841787713611112</v>
      </c>
      <c r="F2" s="7">
        <v>63.928159722777792</v>
      </c>
      <c r="G2" s="7">
        <v>0.12584951711111109</v>
      </c>
      <c r="H2" s="7">
        <v>0.10842798177777777</v>
      </c>
      <c r="I2" s="7" t="s">
        <v>56</v>
      </c>
      <c r="J2" s="7">
        <v>2016</v>
      </c>
    </row>
    <row r="3" spans="1:10" x14ac:dyDescent="0.25">
      <c r="A3" s="7" t="s">
        <v>65</v>
      </c>
      <c r="B3" s="7">
        <v>2.5742172645455699</v>
      </c>
      <c r="C3" s="7"/>
      <c r="D3" s="7">
        <v>5.8131332072272714</v>
      </c>
      <c r="E3" s="7">
        <v>0.20351067286363642</v>
      </c>
      <c r="F3" s="7">
        <v>39.077493687272728</v>
      </c>
      <c r="G3" s="7">
        <v>0.16210097268181814</v>
      </c>
      <c r="H3" s="7">
        <v>0.13001039509090909</v>
      </c>
      <c r="I3" s="7" t="s">
        <v>56</v>
      </c>
      <c r="J3" s="7">
        <v>2016</v>
      </c>
    </row>
    <row r="4" spans="1:10" x14ac:dyDescent="0.25">
      <c r="A4" s="7" t="s">
        <v>66</v>
      </c>
      <c r="B4" s="7">
        <v>1.7331534799999999</v>
      </c>
      <c r="C4" s="7"/>
      <c r="D4" s="7">
        <v>11.152389179302194</v>
      </c>
      <c r="E4" s="7">
        <v>0.5425605814482759</v>
      </c>
      <c r="F4" s="7">
        <v>72.851633956957699</v>
      </c>
      <c r="G4" s="7">
        <v>0.18772041293103445</v>
      </c>
      <c r="H4" s="7">
        <v>0.15447908682758621</v>
      </c>
      <c r="I4" s="7" t="s">
        <v>56</v>
      </c>
      <c r="J4" s="7">
        <v>2017</v>
      </c>
    </row>
    <row r="5" spans="1:10" x14ac:dyDescent="0.25">
      <c r="A5" s="7" t="s">
        <v>67</v>
      </c>
      <c r="B5" s="7"/>
      <c r="C5" s="7"/>
      <c r="D5" s="7">
        <v>15.973754289215686</v>
      </c>
      <c r="E5" s="7">
        <v>1.0173788309411762</v>
      </c>
      <c r="F5" s="7">
        <v>74.532700163398701</v>
      </c>
      <c r="G5" s="7">
        <v>8.9737200500000003E-2</v>
      </c>
      <c r="H5" s="7">
        <v>6.4703839941176469E-2</v>
      </c>
      <c r="I5" s="7" t="s">
        <v>56</v>
      </c>
      <c r="J5" s="7">
        <v>2017</v>
      </c>
    </row>
    <row r="6" spans="1:10" x14ac:dyDescent="0.25">
      <c r="A6" s="7" t="s">
        <v>68</v>
      </c>
      <c r="B6" s="7">
        <v>1.03664405</v>
      </c>
      <c r="C6" s="7">
        <v>2.0533039400000002</v>
      </c>
      <c r="D6" s="7">
        <v>15.715605555555554</v>
      </c>
      <c r="E6" s="7">
        <v>0.96826500373333346</v>
      </c>
      <c r="F6" s="7">
        <v>61.172222222222231</v>
      </c>
      <c r="G6" s="7">
        <v>5.9117129533333333E-2</v>
      </c>
      <c r="H6" s="7">
        <v>2.7797222200000006E-2</v>
      </c>
      <c r="I6" s="7" t="s">
        <v>56</v>
      </c>
      <c r="J6" s="7">
        <v>2017</v>
      </c>
    </row>
    <row r="7" spans="1:10" x14ac:dyDescent="0.25">
      <c r="A7" s="7" t="s">
        <v>69</v>
      </c>
      <c r="B7" s="7">
        <v>1.56382273</v>
      </c>
      <c r="C7" s="7"/>
      <c r="D7" s="7">
        <v>5.2975830687830676</v>
      </c>
      <c r="E7" s="7">
        <v>0.29202630759999992</v>
      </c>
      <c r="F7" s="7">
        <v>38.947577947845794</v>
      </c>
      <c r="G7" s="7">
        <v>0.12200787519999999</v>
      </c>
      <c r="H7" s="7">
        <v>7.7890362899999996E-2</v>
      </c>
      <c r="I7" s="7" t="s">
        <v>56</v>
      </c>
      <c r="J7" s="7">
        <v>2017</v>
      </c>
    </row>
    <row r="8" spans="1:10" x14ac:dyDescent="0.25">
      <c r="A8" s="7" t="s">
        <v>64</v>
      </c>
      <c r="B8" s="7">
        <v>0.85361935</v>
      </c>
      <c r="C8" s="7">
        <v>0.14675469999999999</v>
      </c>
      <c r="D8" s="7">
        <v>10.871352824566584</v>
      </c>
      <c r="E8" s="7">
        <v>0.47772680129643041</v>
      </c>
      <c r="F8" s="7">
        <v>145.58014635868136</v>
      </c>
      <c r="G8" s="7">
        <v>0.1773029383055556</v>
      </c>
      <c r="H8" s="7">
        <v>0.15617654530555558</v>
      </c>
      <c r="I8" s="7" t="s">
        <v>43</v>
      </c>
      <c r="J8" s="7">
        <v>2016</v>
      </c>
    </row>
    <row r="9" spans="1:10" x14ac:dyDescent="0.25">
      <c r="A9" s="7" t="s">
        <v>65</v>
      </c>
      <c r="B9" s="7">
        <v>1.9192546583850933</v>
      </c>
      <c r="C9" s="7"/>
      <c r="D9" s="7">
        <v>5.7791164772727273</v>
      </c>
      <c r="E9" s="7">
        <v>0.2153090545909091</v>
      </c>
      <c r="F9" s="7">
        <v>90.61584595500004</v>
      </c>
      <c r="G9" s="7">
        <v>0.18636576095454552</v>
      </c>
      <c r="H9" s="7">
        <v>0.16206758231818183</v>
      </c>
      <c r="I9" s="7" t="s">
        <v>43</v>
      </c>
      <c r="J9" s="7">
        <v>2016</v>
      </c>
    </row>
    <row r="10" spans="1:10" x14ac:dyDescent="0.25">
      <c r="A10" s="7" t="s">
        <v>66</v>
      </c>
      <c r="B10" s="7">
        <v>1.2510424099999999</v>
      </c>
      <c r="C10" s="7"/>
      <c r="D10" s="7">
        <v>11.099463914301353</v>
      </c>
      <c r="E10" s="7">
        <v>0.5526695069655172</v>
      </c>
      <c r="F10" s="7">
        <v>178.67779439361956</v>
      </c>
      <c r="G10" s="7">
        <v>0.24997004055172412</v>
      </c>
      <c r="H10" s="7">
        <v>0.2367169007931034</v>
      </c>
      <c r="I10" s="7" t="s">
        <v>43</v>
      </c>
      <c r="J10" s="7">
        <v>2017</v>
      </c>
    </row>
    <row r="11" spans="1:10" x14ac:dyDescent="0.25">
      <c r="A11" s="7" t="s">
        <v>67</v>
      </c>
      <c r="B11" s="7">
        <v>0.37800584999999998</v>
      </c>
      <c r="C11" s="7">
        <v>7.8764189999999998E-2</v>
      </c>
      <c r="D11" s="7">
        <v>15.389485702614381</v>
      </c>
      <c r="E11" s="7">
        <v>0.95416525814705866</v>
      </c>
      <c r="F11" s="7">
        <v>185.45651552287586</v>
      </c>
      <c r="G11" s="7">
        <v>0.13968273423529412</v>
      </c>
      <c r="H11" s="7">
        <v>0.15479929197058825</v>
      </c>
      <c r="I11" s="7" t="s">
        <v>43</v>
      </c>
      <c r="J11" s="7">
        <v>2017</v>
      </c>
    </row>
    <row r="12" spans="1:10" x14ac:dyDescent="0.25">
      <c r="A12" s="7" t="s">
        <v>68</v>
      </c>
      <c r="B12" s="7">
        <v>0.59594137999999997</v>
      </c>
      <c r="C12" s="7">
        <v>0.12629154000000001</v>
      </c>
      <c r="D12" s="7">
        <v>15.197363888888885</v>
      </c>
      <c r="E12" s="7">
        <v>0.90906103316666675</v>
      </c>
      <c r="F12" s="7">
        <v>135.29393518518518</v>
      </c>
      <c r="G12" s="7">
        <v>6.3248919833333334E-2</v>
      </c>
      <c r="H12" s="7">
        <v>8.4647530900000004E-2</v>
      </c>
      <c r="I12" s="7" t="s">
        <v>43</v>
      </c>
      <c r="J12" s="7">
        <v>2017</v>
      </c>
    </row>
    <row r="13" spans="1:10" x14ac:dyDescent="0.25">
      <c r="A13" s="7" t="s">
        <v>69</v>
      </c>
      <c r="B13" s="7">
        <v>3.2366158199999999</v>
      </c>
      <c r="C13" s="7"/>
      <c r="D13" s="7">
        <v>5.1615620370370356</v>
      </c>
      <c r="E13" s="7">
        <v>0.28917840690000002</v>
      </c>
      <c r="F13" s="7">
        <v>94.097303240740743</v>
      </c>
      <c r="G13" s="7">
        <v>7.0127828199999992E-2</v>
      </c>
      <c r="H13" s="7">
        <v>7.2442066666666652E-2</v>
      </c>
      <c r="I13" s="7" t="s">
        <v>43</v>
      </c>
      <c r="J13" s="7">
        <v>2017</v>
      </c>
    </row>
    <row r="14" spans="1:10" x14ac:dyDescent="0.25">
      <c r="A14" s="7" t="s">
        <v>64</v>
      </c>
      <c r="B14" s="7">
        <v>0.36694497999999998</v>
      </c>
      <c r="C14" s="7">
        <v>4.5491370000000003E-2</v>
      </c>
      <c r="D14" s="7">
        <v>11.466489323336019</v>
      </c>
      <c r="E14" s="7">
        <v>0.57418886646744993</v>
      </c>
      <c r="F14" s="7">
        <v>195.31840529388086</v>
      </c>
      <c r="G14" s="7">
        <v>0.17951143644444442</v>
      </c>
      <c r="H14" s="7">
        <v>0.1357356818611111</v>
      </c>
      <c r="I14" s="7" t="s">
        <v>44</v>
      </c>
      <c r="J14" s="7">
        <v>2016</v>
      </c>
    </row>
    <row r="15" spans="1:10" x14ac:dyDescent="0.25">
      <c r="A15" s="7" t="s">
        <v>70</v>
      </c>
      <c r="B15" s="7"/>
      <c r="C15" s="7"/>
      <c r="D15" s="7">
        <v>4.244118980588234</v>
      </c>
      <c r="E15" s="7">
        <v>0.19747121467647064</v>
      </c>
      <c r="F15" s="7">
        <v>98.404817857647046</v>
      </c>
      <c r="G15" s="7">
        <v>0.20290963420588232</v>
      </c>
      <c r="H15" s="7">
        <v>0.15161970523529414</v>
      </c>
      <c r="I15" s="7" t="s">
        <v>44</v>
      </c>
      <c r="J15" s="7">
        <v>2017</v>
      </c>
    </row>
    <row r="16" spans="1:10" x14ac:dyDescent="0.25">
      <c r="A16" s="7" t="s">
        <v>66</v>
      </c>
      <c r="B16" s="7">
        <v>1.4781325299999999</v>
      </c>
      <c r="C16" s="7"/>
      <c r="D16" s="7">
        <v>11.705357758620689</v>
      </c>
      <c r="E16" s="7">
        <v>0.6590351961724138</v>
      </c>
      <c r="F16" s="7">
        <v>239.31693007662835</v>
      </c>
      <c r="G16" s="7">
        <v>0.22711691148275862</v>
      </c>
      <c r="H16" s="7">
        <v>0.18077006165517243</v>
      </c>
      <c r="I16" s="7" t="s">
        <v>44</v>
      </c>
      <c r="J16" s="7">
        <v>2017</v>
      </c>
    </row>
    <row r="17" spans="1:10" x14ac:dyDescent="0.25">
      <c r="A17" s="7" t="s">
        <v>67</v>
      </c>
      <c r="B17" s="7">
        <v>0.31739083000000001</v>
      </c>
      <c r="C17" s="7">
        <v>1.875512E-2</v>
      </c>
      <c r="D17" s="7">
        <v>16.105937295751634</v>
      </c>
      <c r="E17" s="7">
        <v>1.0841788635588236</v>
      </c>
      <c r="F17" s="7">
        <v>270.13417075163397</v>
      </c>
      <c r="G17" s="7">
        <v>0.14667633447058825</v>
      </c>
      <c r="H17" s="7">
        <v>0.13371650326470585</v>
      </c>
      <c r="I17" s="7" t="s">
        <v>44</v>
      </c>
      <c r="J17" s="7">
        <v>2017</v>
      </c>
    </row>
    <row r="18" spans="1:10" x14ac:dyDescent="0.25">
      <c r="A18" s="7" t="s">
        <v>68</v>
      </c>
      <c r="B18" s="7">
        <v>9.9828319999999998E-2</v>
      </c>
      <c r="C18" s="7">
        <v>6.4187599999999999E-3</v>
      </c>
      <c r="D18" s="7">
        <v>15.777731481300004</v>
      </c>
      <c r="E18" s="7">
        <v>1.0052935126</v>
      </c>
      <c r="F18" s="7">
        <v>199.82312500466671</v>
      </c>
      <c r="G18" s="7">
        <v>8.654074073333333E-2</v>
      </c>
      <c r="H18" s="7">
        <v>9.0581790100000045E-2</v>
      </c>
      <c r="I18" s="7" t="s">
        <v>44</v>
      </c>
      <c r="J18" s="7">
        <v>2017</v>
      </c>
    </row>
    <row r="19" spans="1:10" x14ac:dyDescent="0.25">
      <c r="A19" s="7" t="s">
        <v>69</v>
      </c>
      <c r="B19" s="7">
        <v>2.83769793</v>
      </c>
      <c r="C19" s="7"/>
      <c r="D19" s="7">
        <v>5.6676524257552474</v>
      </c>
      <c r="E19" s="7">
        <v>0.33365129463333332</v>
      </c>
      <c r="F19" s="7">
        <v>129.89618261283007</v>
      </c>
      <c r="G19" s="7">
        <v>0.11761715480000001</v>
      </c>
      <c r="H19" s="7">
        <v>7.7970918299999997E-2</v>
      </c>
      <c r="I19" s="7" t="s">
        <v>44</v>
      </c>
      <c r="J19" s="7">
        <v>2017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Accumulated NPP</vt:lpstr>
      <vt:lpstr>LAI</vt:lpstr>
      <vt:lpstr>Canopy conductance</vt:lpstr>
      <vt:lpstr>Growing season WUE and WUEi</vt:lpstr>
      <vt:lpstr>responses to microclimtes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Wang</dc:creator>
  <cp:lastModifiedBy>Yi Wang</cp:lastModifiedBy>
  <dcterms:created xsi:type="dcterms:W3CDTF">2015-06-05T18:17:20Z</dcterms:created>
  <dcterms:modified xsi:type="dcterms:W3CDTF">2020-10-04T19:36:36Z</dcterms:modified>
</cp:coreProperties>
</file>