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ACADEMIA\ESTUDIANTES\ESTUDIANTES\EMMANUEL GILBERTO TORREJÓN GONZÁLEZ\ARTICULO DE EMMANUEL\VERSION FINAL\ARTICULO\FINAL\"/>
    </mc:Choice>
  </mc:AlternateContent>
  <xr:revisionPtr revIDLastSave="0" documentId="13_ncr:1_{0C7A719B-A3BA-4434-9D68-7EF31013B688}" xr6:coauthVersionLast="46" xr6:coauthVersionMax="46" xr10:uidLastSave="{00000000-0000-0000-0000-000000000000}"/>
  <bookViews>
    <workbookView xWindow="-120" yWindow="-120" windowWidth="29040" windowHeight="15510" xr2:uid="{00000000-000D-0000-FFFF-FFFF00000000}"/>
  </bookViews>
  <sheets>
    <sheet name="5-HT Controles" sheetId="2" r:id="rId1"/>
    <sheet name="5-HT Sensibilizados" sheetId="3" r:id="rId2"/>
    <sheet name="Agonistas C" sheetId="4" r:id="rId3"/>
    <sheet name="Agonistas S" sheetId="6" r:id="rId4"/>
    <sheet name="Antagonistas C" sheetId="8" r:id="rId5"/>
    <sheet name="Antagonistas S" sheetId="7" r:id="rId6"/>
    <sheet name="Hoja1" sheetId="10" r:id="rId7"/>
    <sheet name="Hoja2" sheetId="11" r:id="rId8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12" i="4" l="1"/>
  <c r="BU19" i="4" l="1"/>
  <c r="BT15" i="4"/>
  <c r="BT22" i="4"/>
  <c r="BT21" i="4"/>
  <c r="BT14" i="4"/>
  <c r="BT13" i="4"/>
  <c r="BT12" i="4"/>
  <c r="BT20" i="4"/>
  <c r="BT19" i="4"/>
  <c r="BM20" i="4"/>
  <c r="BM21" i="4"/>
  <c r="BM22" i="4"/>
  <c r="BM19" i="4"/>
  <c r="BH11" i="6" l="1"/>
  <c r="BH10" i="6"/>
  <c r="BH9" i="6"/>
  <c r="BH8" i="6"/>
  <c r="AZ27" i="8" l="1"/>
  <c r="BA27" i="8"/>
  <c r="BB27" i="8"/>
  <c r="BC27" i="8"/>
  <c r="BD27" i="8"/>
  <c r="BE27" i="8"/>
  <c r="BF27" i="8"/>
  <c r="BG27" i="8"/>
  <c r="AY27" i="8"/>
  <c r="BI27" i="8" s="1"/>
  <c r="BQ34" i="8"/>
  <c r="BR34" i="8" s="1"/>
  <c r="BQ33" i="8"/>
  <c r="BS33" i="8" s="1"/>
  <c r="BQ32" i="8"/>
  <c r="BS32" i="8" s="1"/>
  <c r="BR33" i="8"/>
  <c r="BO25" i="8"/>
  <c r="BS34" i="8" l="1"/>
  <c r="BR32" i="8"/>
  <c r="BH27" i="8"/>
  <c r="BJ27" i="8" s="1"/>
  <c r="BI26" i="8"/>
  <c r="BH26" i="8"/>
  <c r="BJ26" i="8" l="1"/>
  <c r="O11" i="4" l="1"/>
  <c r="O7" i="4"/>
  <c r="O12" i="4"/>
  <c r="P11" i="4"/>
  <c r="P7" i="4"/>
  <c r="P12" i="4"/>
  <c r="AD12" i="4" s="1"/>
  <c r="Q11" i="4"/>
  <c r="Q7" i="4"/>
  <c r="Q12" i="4"/>
  <c r="R11" i="4"/>
  <c r="R7" i="4"/>
  <c r="R12" i="4"/>
  <c r="S11" i="4"/>
  <c r="S7" i="4"/>
  <c r="S12" i="4"/>
  <c r="T11" i="4"/>
  <c r="T7" i="4"/>
  <c r="T12" i="4"/>
  <c r="U11" i="4"/>
  <c r="U7" i="4"/>
  <c r="U12" i="4"/>
  <c r="V11" i="4"/>
  <c r="V7" i="4"/>
  <c r="V12" i="4"/>
  <c r="O13" i="4"/>
  <c r="AC13" i="4" s="1"/>
  <c r="O14" i="4"/>
  <c r="O15" i="4"/>
  <c r="O16" i="4"/>
  <c r="AC16" i="4" s="1"/>
  <c r="O17" i="4"/>
  <c r="O18" i="4"/>
  <c r="AC18" i="4" s="1"/>
  <c r="O19" i="4"/>
  <c r="AC19" i="4" s="1"/>
  <c r="O20" i="4"/>
  <c r="O21" i="4"/>
  <c r="O22" i="4"/>
  <c r="O23" i="4"/>
  <c r="O24" i="4"/>
  <c r="P13" i="4"/>
  <c r="AD13" i="4" s="1"/>
  <c r="P14" i="4"/>
  <c r="AD14" i="4" s="1"/>
  <c r="P15" i="4"/>
  <c r="AD15" i="4" s="1"/>
  <c r="P16" i="4"/>
  <c r="P17" i="4"/>
  <c r="AD17" i="4" s="1"/>
  <c r="P18" i="4"/>
  <c r="AD18" i="4" s="1"/>
  <c r="P19" i="4"/>
  <c r="AD19" i="4" s="1"/>
  <c r="P20" i="4"/>
  <c r="AD20" i="4" s="1"/>
  <c r="P21" i="4"/>
  <c r="AD21" i="4" s="1"/>
  <c r="P22" i="4"/>
  <c r="AD22" i="4" s="1"/>
  <c r="P23" i="4"/>
  <c r="AD23" i="4" s="1"/>
  <c r="P24" i="4"/>
  <c r="AD24" i="4" s="1"/>
  <c r="Q13" i="4"/>
  <c r="AE13" i="4" s="1"/>
  <c r="Q14" i="4"/>
  <c r="AE14" i="4" s="1"/>
  <c r="Q15" i="4"/>
  <c r="AE15" i="4" s="1"/>
  <c r="Q16" i="4"/>
  <c r="AE16" i="4" s="1"/>
  <c r="Q17" i="4"/>
  <c r="AE17" i="4" s="1"/>
  <c r="Q18" i="4"/>
  <c r="AE18" i="4"/>
  <c r="Q19" i="4"/>
  <c r="Q20" i="4"/>
  <c r="AE20" i="4" s="1"/>
  <c r="Q21" i="4"/>
  <c r="Q22" i="4"/>
  <c r="AE22" i="4" s="1"/>
  <c r="Q23" i="4"/>
  <c r="AE23" i="4" s="1"/>
  <c r="Q24" i="4"/>
  <c r="AE24" i="4" s="1"/>
  <c r="R13" i="4"/>
  <c r="AF13" i="4" s="1"/>
  <c r="R14" i="4"/>
  <c r="AF14" i="4" s="1"/>
  <c r="R15" i="4"/>
  <c r="AF15" i="4" s="1"/>
  <c r="R16" i="4"/>
  <c r="AF16" i="4" s="1"/>
  <c r="R17" i="4"/>
  <c r="AF17" i="4" s="1"/>
  <c r="R18" i="4"/>
  <c r="AF18" i="4" s="1"/>
  <c r="R19" i="4"/>
  <c r="AF19" i="4" s="1"/>
  <c r="R20" i="4"/>
  <c r="AF20" i="4" s="1"/>
  <c r="R21" i="4"/>
  <c r="AF21" i="4" s="1"/>
  <c r="R22" i="4"/>
  <c r="AF22" i="4" s="1"/>
  <c r="R23" i="4"/>
  <c r="AF23" i="4" s="1"/>
  <c r="R24" i="4"/>
  <c r="AF24" i="4" s="1"/>
  <c r="S13" i="4"/>
  <c r="S14" i="4"/>
  <c r="S15" i="4"/>
  <c r="S16" i="4"/>
  <c r="S17" i="4"/>
  <c r="S18" i="4"/>
  <c r="S19" i="4"/>
  <c r="S20" i="4"/>
  <c r="S21" i="4"/>
  <c r="S22" i="4"/>
  <c r="AG22" i="4" s="1"/>
  <c r="S23" i="4"/>
  <c r="S24" i="4"/>
  <c r="T13" i="4"/>
  <c r="T14" i="4"/>
  <c r="T15" i="4"/>
  <c r="AH15" i="4" s="1"/>
  <c r="T16" i="4"/>
  <c r="T17" i="4"/>
  <c r="T18" i="4"/>
  <c r="AH18" i="4" s="1"/>
  <c r="T19" i="4"/>
  <c r="AH19" i="4"/>
  <c r="T20" i="4"/>
  <c r="T21" i="4"/>
  <c r="AH21" i="4" s="1"/>
  <c r="BD22" i="4" s="1"/>
  <c r="T22" i="4"/>
  <c r="AH22" i="4" s="1"/>
  <c r="T23" i="4"/>
  <c r="T24" i="4"/>
  <c r="U13" i="4"/>
  <c r="U14" i="4"/>
  <c r="U15" i="4"/>
  <c r="U16" i="4"/>
  <c r="U17" i="4"/>
  <c r="U18" i="4"/>
  <c r="AI18" i="4"/>
  <c r="U19" i="4"/>
  <c r="U20" i="4"/>
  <c r="AI20" i="4" s="1"/>
  <c r="U21" i="4"/>
  <c r="U22" i="4"/>
  <c r="U23" i="4"/>
  <c r="U24" i="4"/>
  <c r="V13" i="4"/>
  <c r="AJ13" i="4" s="1"/>
  <c r="V14" i="4"/>
  <c r="AJ14" i="4" s="1"/>
  <c r="V15" i="4"/>
  <c r="V16" i="4"/>
  <c r="AJ16" i="4" s="1"/>
  <c r="V17" i="4"/>
  <c r="AJ17" i="4" s="1"/>
  <c r="V18" i="4"/>
  <c r="AJ18" i="4" s="1"/>
  <c r="V19" i="4"/>
  <c r="AJ19" i="4" s="1"/>
  <c r="V20" i="4"/>
  <c r="AJ20" i="4" s="1"/>
  <c r="V21" i="4"/>
  <c r="AJ21" i="4" s="1"/>
  <c r="V22" i="4"/>
  <c r="AJ22" i="4" s="1"/>
  <c r="V23" i="4"/>
  <c r="AJ23" i="4" s="1"/>
  <c r="V24" i="4"/>
  <c r="AJ24" i="4" s="1"/>
  <c r="O57" i="4"/>
  <c r="O53" i="4"/>
  <c r="AC66" i="4" s="1"/>
  <c r="O58" i="4"/>
  <c r="O59" i="4"/>
  <c r="O60" i="4"/>
  <c r="O61" i="4"/>
  <c r="AC61" i="4" s="1"/>
  <c r="O62" i="4"/>
  <c r="O63" i="4"/>
  <c r="O64" i="4"/>
  <c r="O65" i="4"/>
  <c r="O66" i="4"/>
  <c r="O67" i="4"/>
  <c r="O68" i="4"/>
  <c r="O69" i="4"/>
  <c r="O70" i="4"/>
  <c r="P57" i="4"/>
  <c r="P53" i="4"/>
  <c r="P58" i="4"/>
  <c r="AD58" i="4" s="1"/>
  <c r="P59" i="4"/>
  <c r="P60" i="4"/>
  <c r="AD60" i="4" s="1"/>
  <c r="P61" i="4"/>
  <c r="P62" i="4"/>
  <c r="AD62" i="4" s="1"/>
  <c r="P63" i="4"/>
  <c r="AD63" i="4" s="1"/>
  <c r="P64" i="4"/>
  <c r="P65" i="4"/>
  <c r="P66" i="4"/>
  <c r="AD66" i="4" s="1"/>
  <c r="AZ67" i="4" s="1"/>
  <c r="P67" i="4"/>
  <c r="AD67" i="4" s="1"/>
  <c r="P68" i="4"/>
  <c r="P69" i="4"/>
  <c r="AD69" i="4" s="1"/>
  <c r="P70" i="4"/>
  <c r="AD70" i="4" s="1"/>
  <c r="Q57" i="4"/>
  <c r="Q53" i="4"/>
  <c r="Q58" i="4"/>
  <c r="Q59" i="4"/>
  <c r="Q60" i="4"/>
  <c r="Q61" i="4"/>
  <c r="AE61" i="4" s="1"/>
  <c r="Q62" i="4"/>
  <c r="Q63" i="4"/>
  <c r="Q64" i="4"/>
  <c r="Q65" i="4"/>
  <c r="AE65" i="4" s="1"/>
  <c r="Q66" i="4"/>
  <c r="Q67" i="4"/>
  <c r="Q68" i="4"/>
  <c r="Q69" i="4"/>
  <c r="Q70" i="4"/>
  <c r="R57" i="4"/>
  <c r="R53" i="4"/>
  <c r="R58" i="4"/>
  <c r="R59" i="4"/>
  <c r="R60" i="4"/>
  <c r="AF60" i="4" s="1"/>
  <c r="R61" i="4"/>
  <c r="R62" i="4"/>
  <c r="R63" i="4"/>
  <c r="R64" i="4"/>
  <c r="R65" i="4"/>
  <c r="AF65" i="4" s="1"/>
  <c r="R66" i="4"/>
  <c r="R67" i="4"/>
  <c r="R68" i="4"/>
  <c r="R69" i="4"/>
  <c r="AF69" i="4" s="1"/>
  <c r="R70" i="4"/>
  <c r="S57" i="4"/>
  <c r="S53" i="4"/>
  <c r="S58" i="4"/>
  <c r="S59" i="4"/>
  <c r="S60" i="4"/>
  <c r="S61" i="4"/>
  <c r="S62" i="4"/>
  <c r="S63" i="4"/>
  <c r="S64" i="4"/>
  <c r="S65" i="4"/>
  <c r="AG65" i="4" s="1"/>
  <c r="S66" i="4"/>
  <c r="S67" i="4"/>
  <c r="S68" i="4"/>
  <c r="S69" i="4"/>
  <c r="AG69" i="4" s="1"/>
  <c r="S70" i="4"/>
  <c r="T57" i="4"/>
  <c r="T53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U57" i="4"/>
  <c r="U53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V57" i="4"/>
  <c r="AJ57" i="4" s="1"/>
  <c r="V53" i="4"/>
  <c r="V58" i="4"/>
  <c r="V59" i="4"/>
  <c r="V60" i="4"/>
  <c r="AJ60" i="4" s="1"/>
  <c r="V61" i="4"/>
  <c r="V62" i="4"/>
  <c r="V63" i="4"/>
  <c r="V64" i="4"/>
  <c r="AJ64" i="4" s="1"/>
  <c r="V65" i="4"/>
  <c r="AJ65" i="4" s="1"/>
  <c r="V66" i="4"/>
  <c r="V67" i="4"/>
  <c r="V68" i="4"/>
  <c r="AJ68" i="4" s="1"/>
  <c r="V69" i="4"/>
  <c r="V70" i="4"/>
  <c r="O34" i="4"/>
  <c r="O30" i="4"/>
  <c r="O35" i="4"/>
  <c r="O36" i="4"/>
  <c r="O37" i="4"/>
  <c r="O38" i="4"/>
  <c r="O39" i="4"/>
  <c r="O40" i="4"/>
  <c r="O41" i="4"/>
  <c r="O42" i="4"/>
  <c r="AC42" i="4" s="1"/>
  <c r="O43" i="4"/>
  <c r="O44" i="4"/>
  <c r="O45" i="4"/>
  <c r="AC45" i="4" s="1"/>
  <c r="O46" i="4"/>
  <c r="O47" i="4"/>
  <c r="P34" i="4"/>
  <c r="P30" i="4"/>
  <c r="P35" i="4"/>
  <c r="P36" i="4"/>
  <c r="P37" i="4"/>
  <c r="P38" i="4"/>
  <c r="AD38" i="4" s="1"/>
  <c r="P39" i="4"/>
  <c r="P40" i="4"/>
  <c r="P41" i="4"/>
  <c r="P42" i="4"/>
  <c r="P43" i="4"/>
  <c r="P44" i="4"/>
  <c r="P45" i="4"/>
  <c r="P46" i="4"/>
  <c r="P47" i="4"/>
  <c r="Q34" i="4"/>
  <c r="Q30" i="4"/>
  <c r="Q35" i="4"/>
  <c r="Q36" i="4"/>
  <c r="Q37" i="4"/>
  <c r="Q38" i="4"/>
  <c r="Q39" i="4"/>
  <c r="Q40" i="4"/>
  <c r="Q41" i="4"/>
  <c r="Q42" i="4"/>
  <c r="Q43" i="4"/>
  <c r="Q44" i="4"/>
  <c r="Q45" i="4"/>
  <c r="Q46" i="4"/>
  <c r="AE46" i="4" s="1"/>
  <c r="Q47" i="4"/>
  <c r="R34" i="4"/>
  <c r="R30" i="4"/>
  <c r="R35" i="4"/>
  <c r="AF35" i="4" s="1"/>
  <c r="R36" i="4"/>
  <c r="R37" i="4"/>
  <c r="AF37" i="4" s="1"/>
  <c r="R38" i="4"/>
  <c r="AF38" i="4"/>
  <c r="R39" i="4"/>
  <c r="R40" i="4"/>
  <c r="AF40" i="4" s="1"/>
  <c r="R41" i="4"/>
  <c r="AF41" i="4" s="1"/>
  <c r="R42" i="4"/>
  <c r="AF42" i="4" s="1"/>
  <c r="R43" i="4"/>
  <c r="R44" i="4"/>
  <c r="AF44" i="4" s="1"/>
  <c r="BB45" i="4" s="1"/>
  <c r="R45" i="4"/>
  <c r="AF45" i="4" s="1"/>
  <c r="R46" i="4"/>
  <c r="AF46" i="4" s="1"/>
  <c r="R47" i="4"/>
  <c r="S34" i="4"/>
  <c r="AG34" i="4" s="1"/>
  <c r="S30" i="4"/>
  <c r="S35" i="4"/>
  <c r="S36" i="4"/>
  <c r="S37" i="4"/>
  <c r="AG37" i="4" s="1"/>
  <c r="S38" i="4"/>
  <c r="S39" i="4"/>
  <c r="S40" i="4"/>
  <c r="S41" i="4"/>
  <c r="AG41" i="4" s="1"/>
  <c r="S42" i="4"/>
  <c r="AG42" i="4" s="1"/>
  <c r="S43" i="4"/>
  <c r="S44" i="4"/>
  <c r="S45" i="4"/>
  <c r="S46" i="4"/>
  <c r="S47" i="4"/>
  <c r="T34" i="4"/>
  <c r="T30" i="4"/>
  <c r="T35" i="4"/>
  <c r="T36" i="4"/>
  <c r="T37" i="4"/>
  <c r="T38" i="4"/>
  <c r="AH38" i="4" s="1"/>
  <c r="T39" i="4"/>
  <c r="T40" i="4"/>
  <c r="T41" i="4"/>
  <c r="T42" i="4"/>
  <c r="T43" i="4"/>
  <c r="T44" i="4"/>
  <c r="T45" i="4"/>
  <c r="T46" i="4"/>
  <c r="AH46" i="4" s="1"/>
  <c r="T47" i="4"/>
  <c r="U34" i="4"/>
  <c r="AI34" i="4" s="1"/>
  <c r="U30" i="4"/>
  <c r="U35" i="4"/>
  <c r="U36" i="4"/>
  <c r="U37" i="4"/>
  <c r="AI37" i="4" s="1"/>
  <c r="U38" i="4"/>
  <c r="U39" i="4"/>
  <c r="U40" i="4"/>
  <c r="U41" i="4"/>
  <c r="AI41" i="4" s="1"/>
  <c r="U42" i="4"/>
  <c r="AI42" i="4" s="1"/>
  <c r="U43" i="4"/>
  <c r="U44" i="4"/>
  <c r="U45" i="4"/>
  <c r="U46" i="4"/>
  <c r="AI46" i="4" s="1"/>
  <c r="U47" i="4"/>
  <c r="V34" i="4"/>
  <c r="V30" i="4"/>
  <c r="V35" i="4"/>
  <c r="V36" i="4"/>
  <c r="V37" i="4"/>
  <c r="V38" i="4"/>
  <c r="AJ38" i="4" s="1"/>
  <c r="V39" i="4"/>
  <c r="V40" i="4"/>
  <c r="V41" i="4"/>
  <c r="V42" i="4"/>
  <c r="AJ42" i="4" s="1"/>
  <c r="V43" i="4"/>
  <c r="V44" i="4"/>
  <c r="V45" i="4"/>
  <c r="V46" i="4"/>
  <c r="AJ46" i="4" s="1"/>
  <c r="V47" i="4"/>
  <c r="O34" i="7"/>
  <c r="O30" i="7"/>
  <c r="O35" i="7"/>
  <c r="O36" i="7"/>
  <c r="O37" i="7"/>
  <c r="O38" i="7"/>
  <c r="AC38" i="7" s="1"/>
  <c r="O39" i="7"/>
  <c r="O40" i="7"/>
  <c r="O41" i="7"/>
  <c r="AC41" i="7" s="1"/>
  <c r="O42" i="7"/>
  <c r="O43" i="7"/>
  <c r="O44" i="7"/>
  <c r="O45" i="7"/>
  <c r="AC45" i="7" s="1"/>
  <c r="O46" i="7"/>
  <c r="O47" i="7"/>
  <c r="P34" i="7"/>
  <c r="P30" i="7"/>
  <c r="P35" i="7"/>
  <c r="P36" i="7"/>
  <c r="P37" i="7"/>
  <c r="P38" i="7"/>
  <c r="AD38" i="7" s="1"/>
  <c r="P39" i="7"/>
  <c r="P40" i="7"/>
  <c r="P41" i="7"/>
  <c r="P42" i="7"/>
  <c r="AD42" i="7" s="1"/>
  <c r="P43" i="7"/>
  <c r="P44" i="7"/>
  <c r="AD44" i="7" s="1"/>
  <c r="P45" i="7"/>
  <c r="P46" i="7"/>
  <c r="P47" i="7"/>
  <c r="AD47" i="7" s="1"/>
  <c r="Q34" i="7"/>
  <c r="Q30" i="7"/>
  <c r="AE34" i="7"/>
  <c r="BA35" i="7" s="1"/>
  <c r="Q35" i="7"/>
  <c r="AE35" i="7" s="1"/>
  <c r="Q36" i="7"/>
  <c r="AE36" i="7" s="1"/>
  <c r="Q37" i="7"/>
  <c r="AE37" i="7" s="1"/>
  <c r="Q38" i="7"/>
  <c r="AE38" i="7" s="1"/>
  <c r="Q39" i="7"/>
  <c r="AE39" i="7" s="1"/>
  <c r="Q40" i="7"/>
  <c r="AE40" i="7" s="1"/>
  <c r="Q41" i="7"/>
  <c r="AE41" i="7" s="1"/>
  <c r="Q42" i="7"/>
  <c r="AE42" i="7"/>
  <c r="Q43" i="7"/>
  <c r="AE43" i="7" s="1"/>
  <c r="Q44" i="7"/>
  <c r="AE44" i="7" s="1"/>
  <c r="Q45" i="7"/>
  <c r="AE45" i="7"/>
  <c r="Q46" i="7"/>
  <c r="AE46" i="7" s="1"/>
  <c r="Q47" i="7"/>
  <c r="AE47" i="7" s="1"/>
  <c r="R34" i="7"/>
  <c r="R30" i="7"/>
  <c r="R35" i="7"/>
  <c r="R36" i="7"/>
  <c r="R37" i="7"/>
  <c r="R38" i="7"/>
  <c r="R39" i="7"/>
  <c r="AF39" i="7"/>
  <c r="R40" i="7"/>
  <c r="R41" i="7"/>
  <c r="R42" i="7"/>
  <c r="R43" i="7"/>
  <c r="AF43" i="7" s="1"/>
  <c r="R44" i="7"/>
  <c r="R45" i="7"/>
  <c r="AF45" i="7" s="1"/>
  <c r="R46" i="7"/>
  <c r="R47" i="7"/>
  <c r="AF47" i="7" s="1"/>
  <c r="S34" i="7"/>
  <c r="S30" i="7"/>
  <c r="S35" i="7"/>
  <c r="AG35" i="7" s="1"/>
  <c r="S36" i="7"/>
  <c r="S37" i="7"/>
  <c r="AG37" i="7" s="1"/>
  <c r="S38" i="7"/>
  <c r="S39" i="7"/>
  <c r="AG39" i="7" s="1"/>
  <c r="S40" i="7"/>
  <c r="S41" i="7"/>
  <c r="AG41" i="7" s="1"/>
  <c r="S42" i="7"/>
  <c r="S43" i="7"/>
  <c r="AG43" i="7" s="1"/>
  <c r="S44" i="7"/>
  <c r="AG44" i="7" s="1"/>
  <c r="BC45" i="7" s="1"/>
  <c r="S45" i="7"/>
  <c r="AG45" i="7" s="1"/>
  <c r="S46" i="7"/>
  <c r="AG46" i="7" s="1"/>
  <c r="BC47" i="7" s="1"/>
  <c r="S47" i="7"/>
  <c r="AG47" i="7" s="1"/>
  <c r="T34" i="7"/>
  <c r="AH34" i="7" s="1"/>
  <c r="T30" i="7"/>
  <c r="T35" i="7"/>
  <c r="T36" i="7"/>
  <c r="T37" i="7"/>
  <c r="AH37" i="7" s="1"/>
  <c r="T38" i="7"/>
  <c r="T39" i="7"/>
  <c r="T40" i="7"/>
  <c r="AH40" i="7" s="1"/>
  <c r="T41" i="7"/>
  <c r="AH41" i="7" s="1"/>
  <c r="T42" i="7"/>
  <c r="AH42" i="7"/>
  <c r="BD42" i="7" s="1"/>
  <c r="T43" i="7"/>
  <c r="T44" i="7"/>
  <c r="T45" i="7"/>
  <c r="AH45" i="7" s="1"/>
  <c r="T46" i="7"/>
  <c r="AH46" i="7" s="1"/>
  <c r="T47" i="7"/>
  <c r="U34" i="7"/>
  <c r="U30" i="7"/>
  <c r="AI34" i="7"/>
  <c r="U35" i="7"/>
  <c r="AI35" i="7" s="1"/>
  <c r="U36" i="7"/>
  <c r="AI36" i="7" s="1"/>
  <c r="U37" i="7"/>
  <c r="AI37" i="7" s="1"/>
  <c r="U38" i="7"/>
  <c r="AI38" i="7" s="1"/>
  <c r="U39" i="7"/>
  <c r="AI39" i="7" s="1"/>
  <c r="U40" i="7"/>
  <c r="AI40" i="7" s="1"/>
  <c r="U41" i="7"/>
  <c r="AI41" i="7" s="1"/>
  <c r="U42" i="7"/>
  <c r="AI42" i="7" s="1"/>
  <c r="U43" i="7"/>
  <c r="AI43" i="7" s="1"/>
  <c r="U44" i="7"/>
  <c r="AI44" i="7" s="1"/>
  <c r="U45" i="7"/>
  <c r="AI45" i="7" s="1"/>
  <c r="BE46" i="7" s="1"/>
  <c r="U46" i="7"/>
  <c r="AI46" i="7" s="1"/>
  <c r="U47" i="7"/>
  <c r="AI47" i="7" s="1"/>
  <c r="BE47" i="7" s="1"/>
  <c r="V34" i="7"/>
  <c r="V30" i="7"/>
  <c r="AJ35" i="7" s="1"/>
  <c r="V35" i="7"/>
  <c r="V36" i="7"/>
  <c r="V37" i="7"/>
  <c r="V38" i="7"/>
  <c r="V39" i="7"/>
  <c r="V40" i="7"/>
  <c r="AJ40" i="7" s="1"/>
  <c r="V41" i="7"/>
  <c r="V42" i="7"/>
  <c r="V43" i="7"/>
  <c r="V44" i="7"/>
  <c r="V45" i="7"/>
  <c r="V46" i="7"/>
  <c r="V47" i="7"/>
  <c r="O11" i="7"/>
  <c r="O7" i="7"/>
  <c r="O12" i="7"/>
  <c r="O13" i="7"/>
  <c r="O14" i="7"/>
  <c r="O15" i="7"/>
  <c r="O16" i="7"/>
  <c r="O17" i="7"/>
  <c r="O18" i="7"/>
  <c r="AC18" i="7" s="1"/>
  <c r="O19" i="7"/>
  <c r="O20" i="7"/>
  <c r="O21" i="7"/>
  <c r="O22" i="7"/>
  <c r="O23" i="7"/>
  <c r="O24" i="7"/>
  <c r="P11" i="7"/>
  <c r="P7" i="7"/>
  <c r="P12" i="7"/>
  <c r="P13" i="7"/>
  <c r="P14" i="7"/>
  <c r="P15" i="7"/>
  <c r="AD15" i="7" s="1"/>
  <c r="P16" i="7"/>
  <c r="P17" i="7"/>
  <c r="P18" i="7"/>
  <c r="AD18" i="7" s="1"/>
  <c r="P19" i="7"/>
  <c r="P20" i="7"/>
  <c r="AD20" i="7" s="1"/>
  <c r="P21" i="7"/>
  <c r="P22" i="7"/>
  <c r="P23" i="7"/>
  <c r="P24" i="7"/>
  <c r="Q11" i="7"/>
  <c r="Q7" i="7"/>
  <c r="Q12" i="7"/>
  <c r="Q13" i="7"/>
  <c r="Q14" i="7"/>
  <c r="Q15" i="7"/>
  <c r="AE15" i="7" s="1"/>
  <c r="Q16" i="7"/>
  <c r="Q17" i="7"/>
  <c r="AE17" i="7" s="1"/>
  <c r="Q18" i="7"/>
  <c r="Q19" i="7"/>
  <c r="AE19" i="7" s="1"/>
  <c r="Q20" i="7"/>
  <c r="Q21" i="7"/>
  <c r="Q22" i="7"/>
  <c r="Q23" i="7"/>
  <c r="Q24" i="7"/>
  <c r="R11" i="7"/>
  <c r="R7" i="7"/>
  <c r="AF17" i="7" s="1"/>
  <c r="R12" i="7"/>
  <c r="R13" i="7"/>
  <c r="AF13" i="7" s="1"/>
  <c r="R14" i="7"/>
  <c r="R15" i="7"/>
  <c r="R16" i="7"/>
  <c r="R17" i="7"/>
  <c r="R18" i="7"/>
  <c r="R19" i="7"/>
  <c r="R20" i="7"/>
  <c r="R21" i="7"/>
  <c r="R22" i="7"/>
  <c r="AF22" i="7" s="1"/>
  <c r="R23" i="7"/>
  <c r="R24" i="7"/>
  <c r="S11" i="7"/>
  <c r="S7" i="7"/>
  <c r="S12" i="7"/>
  <c r="S13" i="7"/>
  <c r="AG13" i="7" s="1"/>
  <c r="S14" i="7"/>
  <c r="S15" i="7"/>
  <c r="AG15" i="7" s="1"/>
  <c r="S16" i="7"/>
  <c r="S17" i="7"/>
  <c r="AG17" i="7" s="1"/>
  <c r="S18" i="7"/>
  <c r="S19" i="7"/>
  <c r="AG19" i="7" s="1"/>
  <c r="S20" i="7"/>
  <c r="S21" i="7"/>
  <c r="AG21" i="7" s="1"/>
  <c r="S22" i="7"/>
  <c r="S23" i="7"/>
  <c r="AG23" i="7" s="1"/>
  <c r="S24" i="7"/>
  <c r="AG24" i="7"/>
  <c r="T11" i="7"/>
  <c r="T7" i="7"/>
  <c r="T12" i="7"/>
  <c r="T13" i="7"/>
  <c r="T14" i="7"/>
  <c r="T15" i="7"/>
  <c r="AH15" i="7" s="1"/>
  <c r="T16" i="7"/>
  <c r="T17" i="7"/>
  <c r="T18" i="7"/>
  <c r="T19" i="7"/>
  <c r="T20" i="7"/>
  <c r="AH20" i="7"/>
  <c r="T21" i="7"/>
  <c r="T22" i="7"/>
  <c r="AH22" i="7" s="1"/>
  <c r="T23" i="7"/>
  <c r="T24" i="7"/>
  <c r="AH24" i="7" s="1"/>
  <c r="U11" i="7"/>
  <c r="U7" i="7"/>
  <c r="U12" i="7"/>
  <c r="U13" i="7"/>
  <c r="U14" i="7"/>
  <c r="U15" i="7"/>
  <c r="U16" i="7"/>
  <c r="U17" i="7"/>
  <c r="U18" i="7"/>
  <c r="U19" i="7"/>
  <c r="U20" i="7"/>
  <c r="U21" i="7"/>
  <c r="AI21" i="7" s="1"/>
  <c r="U22" i="7"/>
  <c r="U23" i="7"/>
  <c r="AI23" i="7" s="1"/>
  <c r="U24" i="7"/>
  <c r="V11" i="7"/>
  <c r="V7" i="7"/>
  <c r="V12" i="7"/>
  <c r="V13" i="7"/>
  <c r="V14" i="7"/>
  <c r="V15" i="7"/>
  <c r="AJ15" i="7" s="1"/>
  <c r="V16" i="7"/>
  <c r="V17" i="7"/>
  <c r="V18" i="7"/>
  <c r="AJ18" i="7" s="1"/>
  <c r="V19" i="7"/>
  <c r="V20" i="7"/>
  <c r="V21" i="7"/>
  <c r="AJ21" i="7" s="1"/>
  <c r="V22" i="7"/>
  <c r="V23" i="7"/>
  <c r="AJ23" i="7" s="1"/>
  <c r="V24" i="7"/>
  <c r="O11" i="8"/>
  <c r="O7" i="8"/>
  <c r="AC7" i="8" s="1"/>
  <c r="O12" i="8"/>
  <c r="O13" i="8"/>
  <c r="O14" i="8"/>
  <c r="O15" i="8"/>
  <c r="O16" i="8"/>
  <c r="O17" i="8"/>
  <c r="O18" i="8"/>
  <c r="O19" i="8"/>
  <c r="O20" i="8"/>
  <c r="O21" i="8"/>
  <c r="O22" i="8"/>
  <c r="O23" i="8"/>
  <c r="AC23" i="8" s="1"/>
  <c r="O24" i="8"/>
  <c r="P11" i="8"/>
  <c r="P7" i="8"/>
  <c r="AD7" i="8" s="1"/>
  <c r="P12" i="8"/>
  <c r="P13" i="8"/>
  <c r="P14" i="8"/>
  <c r="P15" i="8"/>
  <c r="P16" i="8"/>
  <c r="P17" i="8"/>
  <c r="P18" i="8"/>
  <c r="P19" i="8"/>
  <c r="AD19" i="8" s="1"/>
  <c r="P20" i="8"/>
  <c r="P21" i="8"/>
  <c r="P22" i="8"/>
  <c r="AD22" i="8" s="1"/>
  <c r="P23" i="8"/>
  <c r="P24" i="8"/>
  <c r="Q11" i="8"/>
  <c r="Q7" i="8"/>
  <c r="AE7" i="8" s="1"/>
  <c r="Q12" i="8"/>
  <c r="Q13" i="8"/>
  <c r="Q14" i="8"/>
  <c r="Q15" i="8"/>
  <c r="AE15" i="8" s="1"/>
  <c r="Q16" i="8"/>
  <c r="Q17" i="8"/>
  <c r="AE17" i="8" s="1"/>
  <c r="Q18" i="8"/>
  <c r="Q19" i="8"/>
  <c r="Q20" i="8"/>
  <c r="Q21" i="8"/>
  <c r="Q22" i="8"/>
  <c r="Q23" i="8"/>
  <c r="Q24" i="8"/>
  <c r="R11" i="8"/>
  <c r="R7" i="8"/>
  <c r="R12" i="8"/>
  <c r="R13" i="8"/>
  <c r="R14" i="8"/>
  <c r="R15" i="8"/>
  <c r="AF15" i="8" s="1"/>
  <c r="R16" i="8"/>
  <c r="R17" i="8"/>
  <c r="R18" i="8"/>
  <c r="R19" i="8"/>
  <c r="AF19" i="8" s="1"/>
  <c r="R20" i="8"/>
  <c r="R21" i="8"/>
  <c r="R22" i="8"/>
  <c r="R23" i="8"/>
  <c r="R24" i="8"/>
  <c r="S11" i="8"/>
  <c r="S7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T11" i="8"/>
  <c r="T7" i="8"/>
  <c r="AH7" i="8" s="1"/>
  <c r="T12" i="8"/>
  <c r="T13" i="8"/>
  <c r="T14" i="8"/>
  <c r="T15" i="8"/>
  <c r="AH15" i="8" s="1"/>
  <c r="T16" i="8"/>
  <c r="T17" i="8"/>
  <c r="T18" i="8"/>
  <c r="T19" i="8"/>
  <c r="T20" i="8"/>
  <c r="T21" i="8"/>
  <c r="T22" i="8"/>
  <c r="T23" i="8"/>
  <c r="AH23" i="8" s="1"/>
  <c r="T24" i="8"/>
  <c r="U11" i="8"/>
  <c r="U7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V11" i="8"/>
  <c r="V7" i="8"/>
  <c r="V12" i="8"/>
  <c r="V13" i="8"/>
  <c r="V14" i="8"/>
  <c r="V15" i="8"/>
  <c r="AJ15" i="8" s="1"/>
  <c r="V16" i="8"/>
  <c r="V17" i="8"/>
  <c r="V18" i="8"/>
  <c r="V19" i="8"/>
  <c r="V20" i="8"/>
  <c r="V21" i="8"/>
  <c r="V22" i="8"/>
  <c r="V23" i="8"/>
  <c r="V24" i="8"/>
  <c r="V57" i="7"/>
  <c r="V53" i="7"/>
  <c r="V58" i="7"/>
  <c r="V59" i="7"/>
  <c r="V60" i="7"/>
  <c r="V61" i="7"/>
  <c r="V62" i="7"/>
  <c r="V63" i="7"/>
  <c r="V64" i="7"/>
  <c r="V65" i="7"/>
  <c r="V66" i="7"/>
  <c r="V67" i="7"/>
  <c r="AJ67" i="7" s="1"/>
  <c r="V68" i="7"/>
  <c r="V69" i="7"/>
  <c r="V70" i="7"/>
  <c r="O57" i="7"/>
  <c r="O53" i="7"/>
  <c r="AC58" i="7" s="1"/>
  <c r="O58" i="7"/>
  <c r="O59" i="7"/>
  <c r="O60" i="7"/>
  <c r="O61" i="7"/>
  <c r="O62" i="7"/>
  <c r="O63" i="7"/>
  <c r="O64" i="7"/>
  <c r="O65" i="7"/>
  <c r="AC65" i="7" s="1"/>
  <c r="O66" i="7"/>
  <c r="O67" i="7"/>
  <c r="O68" i="7"/>
  <c r="O69" i="7"/>
  <c r="O70" i="7"/>
  <c r="P57" i="7"/>
  <c r="P53" i="7"/>
  <c r="P58" i="7"/>
  <c r="P59" i="7"/>
  <c r="P60" i="7"/>
  <c r="P61" i="7"/>
  <c r="P62" i="7"/>
  <c r="P63" i="7"/>
  <c r="P64" i="7"/>
  <c r="P65" i="7"/>
  <c r="AD65" i="7" s="1"/>
  <c r="P66" i="7"/>
  <c r="P67" i="7"/>
  <c r="P68" i="7"/>
  <c r="P69" i="7"/>
  <c r="P70" i="7"/>
  <c r="Q57" i="7"/>
  <c r="Q53" i="7"/>
  <c r="Q58" i="7"/>
  <c r="Q59" i="7"/>
  <c r="Q60" i="7"/>
  <c r="Q61" i="7"/>
  <c r="AE61" i="7" s="1"/>
  <c r="Q62" i="7"/>
  <c r="Q63" i="7"/>
  <c r="AE63" i="7" s="1"/>
  <c r="Q64" i="7"/>
  <c r="Q65" i="7"/>
  <c r="AE65" i="7" s="1"/>
  <c r="Q66" i="7"/>
  <c r="AE66" i="7" s="1"/>
  <c r="Q67" i="7"/>
  <c r="Q68" i="7"/>
  <c r="AE68" i="7" s="1"/>
  <c r="Q69" i="7"/>
  <c r="AE69" i="7" s="1"/>
  <c r="Q70" i="7"/>
  <c r="R57" i="7"/>
  <c r="R53" i="7"/>
  <c r="R58" i="7"/>
  <c r="R59" i="7"/>
  <c r="R60" i="7"/>
  <c r="R61" i="7"/>
  <c r="R62" i="7"/>
  <c r="R63" i="7"/>
  <c r="R64" i="7"/>
  <c r="R65" i="7"/>
  <c r="AF65" i="7" s="1"/>
  <c r="R66" i="7"/>
  <c r="R67" i="7"/>
  <c r="R68" i="7"/>
  <c r="R69" i="7"/>
  <c r="R70" i="7"/>
  <c r="S57" i="7"/>
  <c r="S53" i="7"/>
  <c r="S58" i="7"/>
  <c r="S59" i="7"/>
  <c r="AG59" i="7" s="1"/>
  <c r="S60" i="7"/>
  <c r="S61" i="7"/>
  <c r="AG61" i="7" s="1"/>
  <c r="S62" i="7"/>
  <c r="S63" i="7"/>
  <c r="S64" i="7"/>
  <c r="S65" i="7"/>
  <c r="S66" i="7"/>
  <c r="S67" i="7"/>
  <c r="AG67" i="7" s="1"/>
  <c r="S68" i="7"/>
  <c r="S69" i="7"/>
  <c r="AG69" i="7" s="1"/>
  <c r="S70" i="7"/>
  <c r="T57" i="7"/>
  <c r="T53" i="7"/>
  <c r="T58" i="7"/>
  <c r="T59" i="7"/>
  <c r="T60" i="7"/>
  <c r="AH60" i="7" s="1"/>
  <c r="T61" i="7"/>
  <c r="T62" i="7"/>
  <c r="T63" i="7"/>
  <c r="T64" i="7"/>
  <c r="T65" i="7"/>
  <c r="T66" i="7"/>
  <c r="T67" i="7"/>
  <c r="AH67" i="7"/>
  <c r="T68" i="7"/>
  <c r="T69" i="7"/>
  <c r="AH69" i="7" s="1"/>
  <c r="T70" i="7"/>
  <c r="AH70" i="7" s="1"/>
  <c r="U57" i="7"/>
  <c r="U53" i="7"/>
  <c r="U58" i="7"/>
  <c r="AI58" i="7" s="1"/>
  <c r="U59" i="7"/>
  <c r="U60" i="7"/>
  <c r="AI60" i="7" s="1"/>
  <c r="U61" i="7"/>
  <c r="AI61" i="7" s="1"/>
  <c r="U62" i="7"/>
  <c r="AI62" i="7" s="1"/>
  <c r="U63" i="7"/>
  <c r="AI63" i="7" s="1"/>
  <c r="U64" i="7"/>
  <c r="AI64" i="7" s="1"/>
  <c r="U65" i="7"/>
  <c r="AI65" i="7" s="1"/>
  <c r="U66" i="7"/>
  <c r="AI66" i="7" s="1"/>
  <c r="U67" i="7"/>
  <c r="AI67" i="7" s="1"/>
  <c r="U68" i="7"/>
  <c r="AI68" i="7" s="1"/>
  <c r="U69" i="7"/>
  <c r="AI69" i="7" s="1"/>
  <c r="U70" i="7"/>
  <c r="AI70" i="7" s="1"/>
  <c r="O11" i="6"/>
  <c r="O7" i="6"/>
  <c r="P11" i="6"/>
  <c r="P7" i="6"/>
  <c r="Q11" i="6"/>
  <c r="Q7" i="6"/>
  <c r="R11" i="6"/>
  <c r="R7" i="6"/>
  <c r="S11" i="6"/>
  <c r="S7" i="6"/>
  <c r="T11" i="6"/>
  <c r="AH11" i="6" s="1"/>
  <c r="T7" i="6"/>
  <c r="U11" i="6"/>
  <c r="U7" i="6"/>
  <c r="V11" i="6"/>
  <c r="V7" i="6"/>
  <c r="O80" i="4"/>
  <c r="AC80" i="4" s="1"/>
  <c r="O76" i="4"/>
  <c r="O81" i="4"/>
  <c r="O82" i="4"/>
  <c r="O83" i="4"/>
  <c r="AC83" i="4" s="1"/>
  <c r="O84" i="4"/>
  <c r="AC84" i="4" s="1"/>
  <c r="O85" i="4"/>
  <c r="O86" i="4"/>
  <c r="O87" i="4"/>
  <c r="AC87" i="4" s="1"/>
  <c r="O88" i="4"/>
  <c r="O89" i="4"/>
  <c r="O90" i="4"/>
  <c r="AC90" i="4" s="1"/>
  <c r="O91" i="4"/>
  <c r="AC91" i="4" s="1"/>
  <c r="O92" i="4"/>
  <c r="O93" i="4"/>
  <c r="AC93" i="4" s="1"/>
  <c r="P80" i="4"/>
  <c r="P76" i="4"/>
  <c r="P81" i="4"/>
  <c r="P82" i="4"/>
  <c r="P83" i="4"/>
  <c r="P84" i="4"/>
  <c r="P85" i="4"/>
  <c r="P86" i="4"/>
  <c r="P87" i="4"/>
  <c r="P88" i="4"/>
  <c r="AD88" i="4" s="1"/>
  <c r="P89" i="4"/>
  <c r="P90" i="4"/>
  <c r="P91" i="4"/>
  <c r="P92" i="4"/>
  <c r="P93" i="4"/>
  <c r="Q80" i="4"/>
  <c r="Q76" i="4"/>
  <c r="Q81" i="4"/>
  <c r="Q82" i="4"/>
  <c r="Q83" i="4"/>
  <c r="Q84" i="4"/>
  <c r="Q85" i="4"/>
  <c r="Q86" i="4"/>
  <c r="Q87" i="4"/>
  <c r="Q88" i="4"/>
  <c r="AE88" i="4" s="1"/>
  <c r="Q89" i="4"/>
  <c r="Q90" i="4"/>
  <c r="Q91" i="4"/>
  <c r="Q92" i="4"/>
  <c r="Q93" i="4"/>
  <c r="R80" i="4"/>
  <c r="R76" i="4"/>
  <c r="R81" i="4"/>
  <c r="R82" i="4"/>
  <c r="R83" i="4"/>
  <c r="R84" i="4"/>
  <c r="AF84" i="4" s="1"/>
  <c r="R85" i="4"/>
  <c r="R86" i="4"/>
  <c r="R87" i="4"/>
  <c r="R88" i="4"/>
  <c r="R89" i="4"/>
  <c r="R90" i="4"/>
  <c r="R91" i="4"/>
  <c r="R92" i="4"/>
  <c r="R93" i="4"/>
  <c r="S80" i="4"/>
  <c r="S76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T80" i="4"/>
  <c r="T76" i="4"/>
  <c r="T81" i="4"/>
  <c r="T82" i="4"/>
  <c r="T83" i="4"/>
  <c r="T84" i="4"/>
  <c r="T85" i="4"/>
  <c r="T86" i="4"/>
  <c r="T87" i="4"/>
  <c r="T88" i="4"/>
  <c r="T89" i="4"/>
  <c r="T90" i="4"/>
  <c r="AH90" i="4" s="1"/>
  <c r="T91" i="4"/>
  <c r="T92" i="4"/>
  <c r="T93" i="4"/>
  <c r="U80" i="4"/>
  <c r="U76" i="4"/>
  <c r="U81" i="4"/>
  <c r="U82" i="4"/>
  <c r="U83" i="4"/>
  <c r="U84" i="4"/>
  <c r="U85" i="4"/>
  <c r="U86" i="4"/>
  <c r="U87" i="4"/>
  <c r="U88" i="4"/>
  <c r="AI88" i="4" s="1"/>
  <c r="U89" i="4"/>
  <c r="U90" i="4"/>
  <c r="U91" i="4"/>
  <c r="U92" i="4"/>
  <c r="U93" i="4"/>
  <c r="V80" i="4"/>
  <c r="V76" i="4"/>
  <c r="V81" i="4"/>
  <c r="V82" i="4"/>
  <c r="V83" i="4"/>
  <c r="V84" i="4"/>
  <c r="AJ84" i="4" s="1"/>
  <c r="V85" i="4"/>
  <c r="V86" i="4"/>
  <c r="V87" i="4"/>
  <c r="V88" i="4"/>
  <c r="V89" i="4"/>
  <c r="V90" i="4"/>
  <c r="V91" i="4"/>
  <c r="V92" i="4"/>
  <c r="V93" i="4"/>
  <c r="O80" i="8"/>
  <c r="O76" i="8"/>
  <c r="O81" i="8"/>
  <c r="O82" i="8"/>
  <c r="O83" i="8"/>
  <c r="O84" i="8"/>
  <c r="AC84" i="8" s="1"/>
  <c r="O85" i="8"/>
  <c r="O86" i="8"/>
  <c r="O87" i="8"/>
  <c r="O88" i="8"/>
  <c r="O89" i="8"/>
  <c r="O90" i="8"/>
  <c r="O91" i="8"/>
  <c r="O92" i="8"/>
  <c r="O93" i="8"/>
  <c r="P80" i="8"/>
  <c r="P76" i="8"/>
  <c r="AD76" i="8" s="1"/>
  <c r="P81" i="8"/>
  <c r="P82" i="8"/>
  <c r="P83" i="8"/>
  <c r="P84" i="8"/>
  <c r="AD84" i="8" s="1"/>
  <c r="P85" i="8"/>
  <c r="P86" i="8"/>
  <c r="P87" i="8"/>
  <c r="P88" i="8"/>
  <c r="P89" i="8"/>
  <c r="P90" i="8"/>
  <c r="P91" i="8"/>
  <c r="P92" i="8"/>
  <c r="P93" i="8"/>
  <c r="Q80" i="8"/>
  <c r="Q76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R80" i="8"/>
  <c r="R76" i="8"/>
  <c r="R81" i="8"/>
  <c r="R82" i="8"/>
  <c r="R83" i="8"/>
  <c r="R84" i="8"/>
  <c r="AF84" i="8" s="1"/>
  <c r="R85" i="8"/>
  <c r="R86" i="8"/>
  <c r="R87" i="8"/>
  <c r="R88" i="8"/>
  <c r="AF88" i="8" s="1"/>
  <c r="R89" i="8"/>
  <c r="R90" i="8"/>
  <c r="R91" i="8"/>
  <c r="R92" i="8"/>
  <c r="R93" i="8"/>
  <c r="S80" i="8"/>
  <c r="S76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T80" i="8"/>
  <c r="T76" i="8"/>
  <c r="T81" i="8"/>
  <c r="T82" i="8"/>
  <c r="T83" i="8"/>
  <c r="T84" i="8"/>
  <c r="AH84" i="8" s="1"/>
  <c r="T85" i="8"/>
  <c r="T86" i="8"/>
  <c r="AH86" i="8" s="1"/>
  <c r="T87" i="8"/>
  <c r="T88" i="8"/>
  <c r="AH88" i="8" s="1"/>
  <c r="T89" i="8"/>
  <c r="T90" i="8"/>
  <c r="AH90" i="8" s="1"/>
  <c r="T91" i="8"/>
  <c r="T92" i="8"/>
  <c r="AH92" i="8" s="1"/>
  <c r="T93" i="8"/>
  <c r="U80" i="8"/>
  <c r="U76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V80" i="8"/>
  <c r="V76" i="8"/>
  <c r="V81" i="8"/>
  <c r="V82" i="8"/>
  <c r="V83" i="8"/>
  <c r="V84" i="8"/>
  <c r="V85" i="8"/>
  <c r="V86" i="8"/>
  <c r="V87" i="8"/>
  <c r="V88" i="8"/>
  <c r="V89" i="8"/>
  <c r="V90" i="8"/>
  <c r="V91" i="8"/>
  <c r="V92" i="8"/>
  <c r="V93" i="8"/>
  <c r="O57" i="8"/>
  <c r="O53" i="8"/>
  <c r="O58" i="8"/>
  <c r="O59" i="8"/>
  <c r="O60" i="8"/>
  <c r="O61" i="8"/>
  <c r="AC61" i="8" s="1"/>
  <c r="O62" i="8"/>
  <c r="O63" i="8"/>
  <c r="O64" i="8"/>
  <c r="O65" i="8"/>
  <c r="AC65" i="8" s="1"/>
  <c r="O66" i="8"/>
  <c r="O67" i="8"/>
  <c r="O68" i="8"/>
  <c r="O69" i="8"/>
  <c r="O70" i="8"/>
  <c r="P57" i="8"/>
  <c r="P53" i="8"/>
  <c r="P58" i="8"/>
  <c r="P59" i="8"/>
  <c r="P60" i="8"/>
  <c r="P61" i="8"/>
  <c r="AD61" i="8" s="1"/>
  <c r="P62" i="8"/>
  <c r="P63" i="8"/>
  <c r="P64" i="8"/>
  <c r="P65" i="8"/>
  <c r="P66" i="8"/>
  <c r="P67" i="8"/>
  <c r="P68" i="8"/>
  <c r="P69" i="8"/>
  <c r="AD69" i="8" s="1"/>
  <c r="P70" i="8"/>
  <c r="Q57" i="8"/>
  <c r="Q53" i="8"/>
  <c r="Q58" i="8"/>
  <c r="Q59" i="8"/>
  <c r="Q60" i="8"/>
  <c r="Q61" i="8"/>
  <c r="AE61" i="8" s="1"/>
  <c r="Q62" i="8"/>
  <c r="Q63" i="8"/>
  <c r="Q64" i="8"/>
  <c r="Q65" i="8"/>
  <c r="Q66" i="8"/>
  <c r="Q67" i="8"/>
  <c r="Q68" i="8"/>
  <c r="Q69" i="8"/>
  <c r="AE69" i="8" s="1"/>
  <c r="Q70" i="8"/>
  <c r="R57" i="8"/>
  <c r="R53" i="8"/>
  <c r="R58" i="8"/>
  <c r="R59" i="8"/>
  <c r="R60" i="8"/>
  <c r="AF60" i="8" s="1"/>
  <c r="R61" i="8"/>
  <c r="R62" i="8"/>
  <c r="R63" i="8"/>
  <c r="R64" i="8"/>
  <c r="AF64" i="8" s="1"/>
  <c r="R65" i="8"/>
  <c r="R66" i="8"/>
  <c r="R67" i="8"/>
  <c r="AF67" i="8" s="1"/>
  <c r="R68" i="8"/>
  <c r="R69" i="8"/>
  <c r="R70" i="8"/>
  <c r="S57" i="8"/>
  <c r="S53" i="8"/>
  <c r="S58" i="8"/>
  <c r="S59" i="8"/>
  <c r="S60" i="8"/>
  <c r="S61" i="8"/>
  <c r="S62" i="8"/>
  <c r="S63" i="8"/>
  <c r="S64" i="8"/>
  <c r="S65" i="8"/>
  <c r="S66" i="8"/>
  <c r="S67" i="8"/>
  <c r="S68" i="8"/>
  <c r="S69" i="8"/>
  <c r="AG69" i="8" s="1"/>
  <c r="S70" i="8"/>
  <c r="T57" i="8"/>
  <c r="T53" i="8"/>
  <c r="T58" i="8"/>
  <c r="T59" i="8"/>
  <c r="T60" i="8"/>
  <c r="T61" i="8"/>
  <c r="AH61" i="8" s="1"/>
  <c r="T62" i="8"/>
  <c r="T63" i="8"/>
  <c r="T64" i="8"/>
  <c r="T65" i="8"/>
  <c r="T66" i="8"/>
  <c r="T67" i="8"/>
  <c r="T68" i="8"/>
  <c r="T69" i="8"/>
  <c r="T70" i="8"/>
  <c r="U57" i="8"/>
  <c r="U53" i="8"/>
  <c r="U58" i="8"/>
  <c r="U59" i="8"/>
  <c r="U60" i="8"/>
  <c r="U61" i="8"/>
  <c r="U62" i="8"/>
  <c r="U63" i="8"/>
  <c r="AI63" i="8" s="1"/>
  <c r="U64" i="8"/>
  <c r="U65" i="8"/>
  <c r="U66" i="8"/>
  <c r="U67" i="8"/>
  <c r="U68" i="8"/>
  <c r="U69" i="8"/>
  <c r="U70" i="8"/>
  <c r="V57" i="8"/>
  <c r="AJ57" i="8" s="1"/>
  <c r="V53" i="8"/>
  <c r="V58" i="8"/>
  <c r="V59" i="8"/>
  <c r="V60" i="8"/>
  <c r="AJ60" i="8" s="1"/>
  <c r="V61" i="8"/>
  <c r="AJ61" i="8" s="1"/>
  <c r="V62" i="8"/>
  <c r="V63" i="8"/>
  <c r="V64" i="8"/>
  <c r="AJ64" i="8" s="1"/>
  <c r="V65" i="8"/>
  <c r="V66" i="8"/>
  <c r="V67" i="8"/>
  <c r="V68" i="8"/>
  <c r="AJ68" i="8" s="1"/>
  <c r="V69" i="8"/>
  <c r="V70" i="8"/>
  <c r="O34" i="8"/>
  <c r="O30" i="8"/>
  <c r="O35" i="8"/>
  <c r="O36" i="8"/>
  <c r="O37" i="8"/>
  <c r="O38" i="8"/>
  <c r="O39" i="8"/>
  <c r="O40" i="8"/>
  <c r="O41" i="8"/>
  <c r="O42" i="8"/>
  <c r="AC42" i="8" s="1"/>
  <c r="O43" i="8"/>
  <c r="O44" i="8"/>
  <c r="O45" i="8"/>
  <c r="O46" i="8"/>
  <c r="O47" i="8"/>
  <c r="P34" i="8"/>
  <c r="P30" i="8"/>
  <c r="AD30" i="8" s="1"/>
  <c r="P35" i="8"/>
  <c r="P36" i="8"/>
  <c r="P37" i="8"/>
  <c r="P38" i="8"/>
  <c r="P39" i="8"/>
  <c r="P40" i="8"/>
  <c r="P41" i="8"/>
  <c r="P42" i="8"/>
  <c r="P43" i="8"/>
  <c r="P44" i="8"/>
  <c r="P45" i="8"/>
  <c r="P46" i="8"/>
  <c r="AD46" i="8" s="1"/>
  <c r="P47" i="8"/>
  <c r="Q34" i="8"/>
  <c r="Q30" i="8"/>
  <c r="Q35" i="8"/>
  <c r="Q36" i="8"/>
  <c r="Q37" i="8"/>
  <c r="Q38" i="8"/>
  <c r="AE38" i="8" s="1"/>
  <c r="Q39" i="8"/>
  <c r="Q40" i="8"/>
  <c r="Q41" i="8"/>
  <c r="Q42" i="8"/>
  <c r="AE42" i="8" s="1"/>
  <c r="Q43" i="8"/>
  <c r="Q44" i="8"/>
  <c r="Q45" i="8"/>
  <c r="Q46" i="8"/>
  <c r="Q47" i="8"/>
  <c r="R34" i="8"/>
  <c r="R30" i="8"/>
  <c r="AF30" i="8" s="1"/>
  <c r="R35" i="8"/>
  <c r="R36" i="8"/>
  <c r="R37" i="8"/>
  <c r="R38" i="8"/>
  <c r="R39" i="8"/>
  <c r="R40" i="8"/>
  <c r="R41" i="8"/>
  <c r="AF41" i="8" s="1"/>
  <c r="R42" i="8"/>
  <c r="R43" i="8"/>
  <c r="R44" i="8"/>
  <c r="R45" i="8"/>
  <c r="R46" i="8"/>
  <c r="R47" i="8"/>
  <c r="S34" i="8"/>
  <c r="S30" i="8"/>
  <c r="AG30" i="8" s="1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T34" i="8"/>
  <c r="T30" i="8"/>
  <c r="T35" i="8"/>
  <c r="T36" i="8"/>
  <c r="T37" i="8"/>
  <c r="T38" i="8"/>
  <c r="T39" i="8"/>
  <c r="T40" i="8"/>
  <c r="T41" i="8"/>
  <c r="AH41" i="8" s="1"/>
  <c r="T42" i="8"/>
  <c r="T43" i="8"/>
  <c r="T44" i="8"/>
  <c r="T45" i="8"/>
  <c r="AH45" i="8" s="1"/>
  <c r="T46" i="8"/>
  <c r="T47" i="8"/>
  <c r="U34" i="8"/>
  <c r="U30" i="8"/>
  <c r="AI30" i="8" s="1"/>
  <c r="U35" i="8"/>
  <c r="U36" i="8"/>
  <c r="U37" i="8"/>
  <c r="U38" i="8"/>
  <c r="AI38" i="8" s="1"/>
  <c r="U39" i="8"/>
  <c r="U40" i="8"/>
  <c r="U41" i="8"/>
  <c r="U42" i="8"/>
  <c r="AI42" i="8" s="1"/>
  <c r="U43" i="8"/>
  <c r="U44" i="8"/>
  <c r="U45" i="8"/>
  <c r="U46" i="8"/>
  <c r="U47" i="8"/>
  <c r="V34" i="8"/>
  <c r="V30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O80" i="7"/>
  <c r="O76" i="7"/>
  <c r="O81" i="7"/>
  <c r="O82" i="7"/>
  <c r="O83" i="7"/>
  <c r="O84" i="7"/>
  <c r="AC84" i="7" s="1"/>
  <c r="O85" i="7"/>
  <c r="AC85" i="7" s="1"/>
  <c r="O86" i="7"/>
  <c r="O87" i="7"/>
  <c r="AC87" i="7" s="1"/>
  <c r="O88" i="7"/>
  <c r="O89" i="7"/>
  <c r="AC89" i="7" s="1"/>
  <c r="O90" i="7"/>
  <c r="O91" i="7"/>
  <c r="AC91" i="7" s="1"/>
  <c r="O92" i="7"/>
  <c r="AC92" i="7"/>
  <c r="O93" i="7"/>
  <c r="P80" i="7"/>
  <c r="AD80" i="7" s="1"/>
  <c r="P76" i="7"/>
  <c r="P81" i="7"/>
  <c r="AD81" i="7" s="1"/>
  <c r="P82" i="7"/>
  <c r="AD82" i="7" s="1"/>
  <c r="P83" i="7"/>
  <c r="AD83" i="7" s="1"/>
  <c r="P84" i="7"/>
  <c r="AD84" i="7" s="1"/>
  <c r="P85" i="7"/>
  <c r="AD85" i="7" s="1"/>
  <c r="P86" i="7"/>
  <c r="P87" i="7"/>
  <c r="AD87" i="7" s="1"/>
  <c r="P88" i="7"/>
  <c r="AD88" i="7" s="1"/>
  <c r="P89" i="7"/>
  <c r="AD89" i="7" s="1"/>
  <c r="P90" i="7"/>
  <c r="AD90" i="7" s="1"/>
  <c r="P91" i="7"/>
  <c r="AD91" i="7" s="1"/>
  <c r="P92" i="7"/>
  <c r="AD92" i="7" s="1"/>
  <c r="P93" i="7"/>
  <c r="AD93" i="7"/>
  <c r="Q80" i="7"/>
  <c r="Q76" i="7"/>
  <c r="Q81" i="7"/>
  <c r="Q82" i="7"/>
  <c r="Q83" i="7"/>
  <c r="Q84" i="7"/>
  <c r="Q85" i="7"/>
  <c r="Q86" i="7"/>
  <c r="Q87" i="7"/>
  <c r="Q88" i="7"/>
  <c r="Q89" i="7"/>
  <c r="Q90" i="7"/>
  <c r="AE90" i="7" s="1"/>
  <c r="Q91" i="7"/>
  <c r="Q92" i="7"/>
  <c r="Q93" i="7"/>
  <c r="R80" i="7"/>
  <c r="AF80" i="7" s="1"/>
  <c r="R76" i="7"/>
  <c r="R81" i="7"/>
  <c r="AF81" i="7" s="1"/>
  <c r="R82" i="7"/>
  <c r="AF82" i="7" s="1"/>
  <c r="R83" i="7"/>
  <c r="AF83" i="7" s="1"/>
  <c r="R84" i="7"/>
  <c r="R85" i="7"/>
  <c r="AF85" i="7" s="1"/>
  <c r="R86" i="7"/>
  <c r="AF86" i="7" s="1"/>
  <c r="R87" i="7"/>
  <c r="AF87" i="7" s="1"/>
  <c r="R88" i="7"/>
  <c r="AF88" i="7" s="1"/>
  <c r="R89" i="7"/>
  <c r="AF89" i="7" s="1"/>
  <c r="R90" i="7"/>
  <c r="AF90" i="7" s="1"/>
  <c r="R91" i="7"/>
  <c r="AF91" i="7" s="1"/>
  <c r="R92" i="7"/>
  <c r="R93" i="7"/>
  <c r="AF93" i="7" s="1"/>
  <c r="S80" i="7"/>
  <c r="S76" i="7"/>
  <c r="S81" i="7"/>
  <c r="AG81" i="7" s="1"/>
  <c r="S82" i="7"/>
  <c r="S83" i="7"/>
  <c r="AG83" i="7" s="1"/>
  <c r="S84" i="7"/>
  <c r="AG84" i="7"/>
  <c r="S85" i="7"/>
  <c r="AG85" i="7" s="1"/>
  <c r="S86" i="7"/>
  <c r="S87" i="7"/>
  <c r="AG87" i="7" s="1"/>
  <c r="S88" i="7"/>
  <c r="AG88" i="7" s="1"/>
  <c r="S89" i="7"/>
  <c r="AG89" i="7" s="1"/>
  <c r="S90" i="7"/>
  <c r="S91" i="7"/>
  <c r="AG91" i="7" s="1"/>
  <c r="S92" i="7"/>
  <c r="AG92" i="7" s="1"/>
  <c r="S93" i="7"/>
  <c r="AG93" i="7" s="1"/>
  <c r="T80" i="7"/>
  <c r="T76" i="7"/>
  <c r="T81" i="7"/>
  <c r="AH81" i="7" s="1"/>
  <c r="T82" i="7"/>
  <c r="AH82" i="7" s="1"/>
  <c r="T83" i="7"/>
  <c r="T84" i="7"/>
  <c r="T85" i="7"/>
  <c r="AH85" i="7" s="1"/>
  <c r="T86" i="7"/>
  <c r="T87" i="7"/>
  <c r="T88" i="7"/>
  <c r="T89" i="7"/>
  <c r="AH89" i="7" s="1"/>
  <c r="T90" i="7"/>
  <c r="T91" i="7"/>
  <c r="T92" i="7"/>
  <c r="AH92" i="7" s="1"/>
  <c r="T93" i="7"/>
  <c r="U80" i="7"/>
  <c r="U76" i="7"/>
  <c r="U81" i="7"/>
  <c r="U82" i="7"/>
  <c r="U83" i="7"/>
  <c r="U84" i="7"/>
  <c r="U85" i="7"/>
  <c r="U86" i="7"/>
  <c r="U87" i="7"/>
  <c r="U88" i="7"/>
  <c r="U89" i="7"/>
  <c r="U90" i="7"/>
  <c r="U91" i="7"/>
  <c r="U92" i="7"/>
  <c r="U93" i="7"/>
  <c r="V80" i="7"/>
  <c r="V76" i="7"/>
  <c r="V81" i="7"/>
  <c r="V82" i="7"/>
  <c r="AJ82" i="7" s="1"/>
  <c r="V83" i="7"/>
  <c r="V84" i="7"/>
  <c r="V85" i="7"/>
  <c r="V86" i="7"/>
  <c r="AJ86" i="7" s="1"/>
  <c r="V87" i="7"/>
  <c r="AJ87" i="7"/>
  <c r="V88" i="7"/>
  <c r="V89" i="7"/>
  <c r="AJ89" i="7" s="1"/>
  <c r="V90" i="7"/>
  <c r="V91" i="7"/>
  <c r="AJ91" i="7" s="1"/>
  <c r="V92" i="7"/>
  <c r="V93" i="7"/>
  <c r="AJ93" i="7" s="1"/>
  <c r="O80" i="6"/>
  <c r="O76" i="6"/>
  <c r="O81" i="6"/>
  <c r="O82" i="6"/>
  <c r="O83" i="6"/>
  <c r="O84" i="6"/>
  <c r="AC84" i="6" s="1"/>
  <c r="O85" i="6"/>
  <c r="O86" i="6"/>
  <c r="O87" i="6"/>
  <c r="O88" i="6"/>
  <c r="AC88" i="6" s="1"/>
  <c r="O89" i="6"/>
  <c r="O90" i="6"/>
  <c r="O91" i="6"/>
  <c r="O92" i="6"/>
  <c r="O93" i="6"/>
  <c r="P80" i="6"/>
  <c r="P76" i="6"/>
  <c r="P81" i="6"/>
  <c r="P82" i="6"/>
  <c r="P83" i="6"/>
  <c r="P84" i="6"/>
  <c r="P85" i="6"/>
  <c r="P86" i="6"/>
  <c r="P87" i="6"/>
  <c r="AD87" i="6"/>
  <c r="P88" i="6"/>
  <c r="P89" i="6"/>
  <c r="AD89" i="6" s="1"/>
  <c r="P90" i="6"/>
  <c r="P91" i="6"/>
  <c r="P92" i="6"/>
  <c r="P93" i="6"/>
  <c r="Q80" i="6"/>
  <c r="Q76" i="6"/>
  <c r="Q81" i="6"/>
  <c r="Q82" i="6"/>
  <c r="Q83" i="6"/>
  <c r="Q84" i="6"/>
  <c r="AE84" i="6" s="1"/>
  <c r="Q85" i="6"/>
  <c r="Q86" i="6"/>
  <c r="Q87" i="6"/>
  <c r="AE87" i="6" s="1"/>
  <c r="Q88" i="6"/>
  <c r="Q89" i="6"/>
  <c r="Q90" i="6"/>
  <c r="Q91" i="6"/>
  <c r="AE91" i="6" s="1"/>
  <c r="Q92" i="6"/>
  <c r="Q93" i="6"/>
  <c r="R80" i="6"/>
  <c r="R76" i="6"/>
  <c r="R81" i="6"/>
  <c r="R82" i="6"/>
  <c r="AF82" i="6" s="1"/>
  <c r="R83" i="6"/>
  <c r="AF83" i="6"/>
  <c r="R84" i="6"/>
  <c r="R85" i="6"/>
  <c r="AF85" i="6" s="1"/>
  <c r="R86" i="6"/>
  <c r="R87" i="6"/>
  <c r="AF87" i="6" s="1"/>
  <c r="BB88" i="6" s="1"/>
  <c r="R88" i="6"/>
  <c r="AF88" i="6" s="1"/>
  <c r="R89" i="6"/>
  <c r="R90" i="6"/>
  <c r="AF90" i="6" s="1"/>
  <c r="R91" i="6"/>
  <c r="AF91" i="6"/>
  <c r="R92" i="6"/>
  <c r="R93" i="6"/>
  <c r="AF93" i="6" s="1"/>
  <c r="S80" i="6"/>
  <c r="S76" i="6"/>
  <c r="S81" i="6"/>
  <c r="S82" i="6"/>
  <c r="AG82" i="6" s="1"/>
  <c r="S83" i="6"/>
  <c r="S84" i="6"/>
  <c r="AG84" i="6" s="1"/>
  <c r="S85" i="6"/>
  <c r="S86" i="6"/>
  <c r="S87" i="6"/>
  <c r="S88" i="6"/>
  <c r="S89" i="6"/>
  <c r="S90" i="6"/>
  <c r="S91" i="6"/>
  <c r="S92" i="6"/>
  <c r="S93" i="6"/>
  <c r="T80" i="6"/>
  <c r="T76" i="6"/>
  <c r="T81" i="6"/>
  <c r="T82" i="6"/>
  <c r="AH82" i="6" s="1"/>
  <c r="T83" i="6"/>
  <c r="AH83" i="6"/>
  <c r="T84" i="6"/>
  <c r="T85" i="6"/>
  <c r="AH85" i="6" s="1"/>
  <c r="T86" i="6"/>
  <c r="T87" i="6"/>
  <c r="AH87" i="6" s="1"/>
  <c r="T88" i="6"/>
  <c r="T89" i="6"/>
  <c r="AH89" i="6" s="1"/>
  <c r="T90" i="6"/>
  <c r="T91" i="6"/>
  <c r="AH91" i="6" s="1"/>
  <c r="T92" i="6"/>
  <c r="T93" i="6"/>
  <c r="AH93" i="6" s="1"/>
  <c r="U80" i="6"/>
  <c r="U76" i="6"/>
  <c r="U81" i="6"/>
  <c r="U82" i="6"/>
  <c r="U83" i="6"/>
  <c r="AI83" i="6" s="1"/>
  <c r="U84" i="6"/>
  <c r="U85" i="6"/>
  <c r="U86" i="6"/>
  <c r="AI86" i="6" s="1"/>
  <c r="U87" i="6"/>
  <c r="U88" i="6"/>
  <c r="U89" i="6"/>
  <c r="AI89" i="6" s="1"/>
  <c r="BE90" i="6" s="1"/>
  <c r="U90" i="6"/>
  <c r="AI90" i="6" s="1"/>
  <c r="U91" i="6"/>
  <c r="AI91" i="6" s="1"/>
  <c r="U92" i="6"/>
  <c r="U93" i="6"/>
  <c r="V80" i="6"/>
  <c r="V76" i="6"/>
  <c r="V81" i="6"/>
  <c r="V82" i="6"/>
  <c r="V83" i="6"/>
  <c r="V84" i="6"/>
  <c r="V85" i="6"/>
  <c r="V86" i="6"/>
  <c r="AJ86" i="6" s="1"/>
  <c r="V87" i="6"/>
  <c r="V88" i="6"/>
  <c r="AJ88" i="6" s="1"/>
  <c r="V89" i="6"/>
  <c r="AJ89" i="6"/>
  <c r="V90" i="6"/>
  <c r="V91" i="6"/>
  <c r="AJ91" i="6" s="1"/>
  <c r="V92" i="6"/>
  <c r="V93" i="6"/>
  <c r="O57" i="6"/>
  <c r="O53" i="6"/>
  <c r="AC57" i="6" s="1"/>
  <c r="O58" i="6"/>
  <c r="O59" i="6"/>
  <c r="AC59" i="6" s="1"/>
  <c r="O60" i="6"/>
  <c r="O61" i="6"/>
  <c r="AC61" i="6" s="1"/>
  <c r="O62" i="6"/>
  <c r="O63" i="6"/>
  <c r="O64" i="6"/>
  <c r="O65" i="6"/>
  <c r="AC65" i="6" s="1"/>
  <c r="O66" i="6"/>
  <c r="O67" i="6"/>
  <c r="O68" i="6"/>
  <c r="O69" i="6"/>
  <c r="O70" i="6"/>
  <c r="P57" i="6"/>
  <c r="P53" i="6"/>
  <c r="P58" i="6"/>
  <c r="P59" i="6"/>
  <c r="P60" i="6"/>
  <c r="P61" i="6"/>
  <c r="P62" i="6"/>
  <c r="P63" i="6"/>
  <c r="P64" i="6"/>
  <c r="P65" i="6"/>
  <c r="P66" i="6"/>
  <c r="P67" i="6"/>
  <c r="P68" i="6"/>
  <c r="P69" i="6"/>
  <c r="AD69" i="6" s="1"/>
  <c r="P70" i="6"/>
  <c r="Q57" i="6"/>
  <c r="AE57" i="6" s="1"/>
  <c r="Q53" i="6"/>
  <c r="Q58" i="6"/>
  <c r="AE58" i="6" s="1"/>
  <c r="Q59" i="6"/>
  <c r="AE59" i="6"/>
  <c r="Q60" i="6"/>
  <c r="AE60" i="6"/>
  <c r="Q61" i="6"/>
  <c r="AE61" i="6" s="1"/>
  <c r="Q62" i="6"/>
  <c r="AE62" i="6" s="1"/>
  <c r="Q63" i="6"/>
  <c r="AE63" i="6"/>
  <c r="Q64" i="6"/>
  <c r="AE64" i="6" s="1"/>
  <c r="Q65" i="6"/>
  <c r="AE65" i="6" s="1"/>
  <c r="Q66" i="6"/>
  <c r="AE66" i="6" s="1"/>
  <c r="Q67" i="6"/>
  <c r="AE67" i="6" s="1"/>
  <c r="BA68" i="6" s="1"/>
  <c r="Q68" i="6"/>
  <c r="AE68" i="6" s="1"/>
  <c r="Q69" i="6"/>
  <c r="AE69" i="6" s="1"/>
  <c r="Q70" i="6"/>
  <c r="AE70" i="6" s="1"/>
  <c r="R57" i="6"/>
  <c r="AF57" i="6" s="1"/>
  <c r="R53" i="6"/>
  <c r="R58" i="6"/>
  <c r="AF58" i="6" s="1"/>
  <c r="R59" i="6"/>
  <c r="R60" i="6"/>
  <c r="AF60" i="6" s="1"/>
  <c r="R61" i="6"/>
  <c r="AF61" i="6" s="1"/>
  <c r="R62" i="6"/>
  <c r="AF62" i="6" s="1"/>
  <c r="R63" i="6"/>
  <c r="R64" i="6"/>
  <c r="AF64" i="6" s="1"/>
  <c r="R65" i="6"/>
  <c r="AF65" i="6" s="1"/>
  <c r="R66" i="6"/>
  <c r="AF66" i="6" s="1"/>
  <c r="R67" i="6"/>
  <c r="R68" i="6"/>
  <c r="AF68" i="6" s="1"/>
  <c r="R69" i="6"/>
  <c r="AF69" i="6" s="1"/>
  <c r="R70" i="6"/>
  <c r="AF70" i="6" s="1"/>
  <c r="S57" i="6"/>
  <c r="S53" i="6"/>
  <c r="S58" i="6"/>
  <c r="S59" i="6"/>
  <c r="S60" i="6"/>
  <c r="AG60" i="6" s="1"/>
  <c r="S61" i="6"/>
  <c r="AG61" i="6" s="1"/>
  <c r="S62" i="6"/>
  <c r="S63" i="6"/>
  <c r="S64" i="6"/>
  <c r="AG64" i="6" s="1"/>
  <c r="S65" i="6"/>
  <c r="S66" i="6"/>
  <c r="S67" i="6"/>
  <c r="AG67" i="6" s="1"/>
  <c r="S68" i="6"/>
  <c r="S69" i="6"/>
  <c r="AG69" i="6"/>
  <c r="S70" i="6"/>
  <c r="T57" i="6"/>
  <c r="AH57" i="6" s="1"/>
  <c r="T53" i="6"/>
  <c r="T58" i="6"/>
  <c r="AH58" i="6" s="1"/>
  <c r="T59" i="6"/>
  <c r="T60" i="6"/>
  <c r="AH60" i="6" s="1"/>
  <c r="T61" i="6"/>
  <c r="AH61" i="6" s="1"/>
  <c r="T62" i="6"/>
  <c r="AH62" i="6" s="1"/>
  <c r="T63" i="6"/>
  <c r="AH63" i="6" s="1"/>
  <c r="T64" i="6"/>
  <c r="AH64" i="6" s="1"/>
  <c r="T65" i="6"/>
  <c r="AH65" i="6" s="1"/>
  <c r="T66" i="6"/>
  <c r="AH66" i="6" s="1"/>
  <c r="T67" i="6"/>
  <c r="AH67" i="6" s="1"/>
  <c r="T68" i="6"/>
  <c r="AH68" i="6" s="1"/>
  <c r="T69" i="6"/>
  <c r="AH69" i="6" s="1"/>
  <c r="T70" i="6"/>
  <c r="U57" i="6"/>
  <c r="U53" i="6"/>
  <c r="U58" i="6"/>
  <c r="U59" i="6"/>
  <c r="U60" i="6"/>
  <c r="U61" i="6"/>
  <c r="U62" i="6"/>
  <c r="U63" i="6"/>
  <c r="U64" i="6"/>
  <c r="AI64" i="6" s="1"/>
  <c r="U65" i="6"/>
  <c r="U66" i="6"/>
  <c r="U67" i="6"/>
  <c r="U68" i="6"/>
  <c r="U69" i="6"/>
  <c r="U70" i="6"/>
  <c r="V57" i="6"/>
  <c r="V53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O34" i="6"/>
  <c r="O30" i="6"/>
  <c r="AC34" i="6" s="1"/>
  <c r="O35" i="6"/>
  <c r="O36" i="6"/>
  <c r="O37" i="6"/>
  <c r="O38" i="6"/>
  <c r="AC38" i="6" s="1"/>
  <c r="O39" i="6"/>
  <c r="O40" i="6"/>
  <c r="O41" i="6"/>
  <c r="O42" i="6"/>
  <c r="O43" i="6"/>
  <c r="O44" i="6"/>
  <c r="O45" i="6"/>
  <c r="O46" i="6"/>
  <c r="O47" i="6"/>
  <c r="P34" i="6"/>
  <c r="P30" i="6"/>
  <c r="P35" i="6"/>
  <c r="P36" i="6"/>
  <c r="P37" i="6"/>
  <c r="P38" i="6"/>
  <c r="AD38" i="6" s="1"/>
  <c r="P39" i="6"/>
  <c r="P40" i="6"/>
  <c r="P41" i="6"/>
  <c r="AD41" i="6" s="1"/>
  <c r="P42" i="6"/>
  <c r="P43" i="6"/>
  <c r="P44" i="6"/>
  <c r="P45" i="6"/>
  <c r="AD45" i="6" s="1"/>
  <c r="P46" i="6"/>
  <c r="P47" i="6"/>
  <c r="Q34" i="6"/>
  <c r="Q30" i="6"/>
  <c r="Q35" i="6"/>
  <c r="Q36" i="6"/>
  <c r="AE36" i="6" s="1"/>
  <c r="Q37" i="6"/>
  <c r="Q38" i="6"/>
  <c r="AE38" i="6" s="1"/>
  <c r="Q39" i="6"/>
  <c r="Q40" i="6"/>
  <c r="AE40" i="6" s="1"/>
  <c r="Q41" i="6"/>
  <c r="Q42" i="6"/>
  <c r="AE42" i="6" s="1"/>
  <c r="Q43" i="6"/>
  <c r="Q44" i="6"/>
  <c r="AE44" i="6" s="1"/>
  <c r="Q45" i="6"/>
  <c r="AE45" i="6" s="1"/>
  <c r="Q46" i="6"/>
  <c r="Q47" i="6"/>
  <c r="AE47" i="6" s="1"/>
  <c r="R34" i="6"/>
  <c r="R30" i="6"/>
  <c r="R35" i="6"/>
  <c r="R36" i="6"/>
  <c r="R37" i="6"/>
  <c r="R38" i="6"/>
  <c r="AF38" i="6" s="1"/>
  <c r="R39" i="6"/>
  <c r="R40" i="6"/>
  <c r="R41" i="6"/>
  <c r="R42" i="6"/>
  <c r="AF42" i="6" s="1"/>
  <c r="R43" i="6"/>
  <c r="R44" i="6"/>
  <c r="R45" i="6"/>
  <c r="R46" i="6"/>
  <c r="AF46" i="6" s="1"/>
  <c r="R47" i="6"/>
  <c r="AF47" i="6"/>
  <c r="S34" i="6"/>
  <c r="S30" i="6"/>
  <c r="S35" i="6"/>
  <c r="S36" i="6"/>
  <c r="S37" i="6"/>
  <c r="S38" i="6"/>
  <c r="AG38" i="6" s="1"/>
  <c r="S39" i="6"/>
  <c r="S40" i="6"/>
  <c r="S41" i="6"/>
  <c r="S42" i="6"/>
  <c r="S43" i="6"/>
  <c r="S44" i="6"/>
  <c r="S45" i="6"/>
  <c r="S46" i="6"/>
  <c r="AG46" i="6" s="1"/>
  <c r="S47" i="6"/>
  <c r="T34" i="6"/>
  <c r="AH34" i="6" s="1"/>
  <c r="T30" i="6"/>
  <c r="T35" i="6"/>
  <c r="T36" i="6"/>
  <c r="T37" i="6"/>
  <c r="AH37" i="6" s="1"/>
  <c r="T38" i="6"/>
  <c r="T39" i="6"/>
  <c r="T40" i="6"/>
  <c r="AH40" i="6" s="1"/>
  <c r="T41" i="6"/>
  <c r="T42" i="6"/>
  <c r="T43" i="6"/>
  <c r="T44" i="6"/>
  <c r="AH44" i="6" s="1"/>
  <c r="T45" i="6"/>
  <c r="T46" i="6"/>
  <c r="T47" i="6"/>
  <c r="U34" i="6"/>
  <c r="U30" i="6"/>
  <c r="U35" i="6"/>
  <c r="U36" i="6"/>
  <c r="AI36" i="6" s="1"/>
  <c r="U37" i="6"/>
  <c r="U38" i="6"/>
  <c r="AI38" i="6" s="1"/>
  <c r="U39" i="6"/>
  <c r="U40" i="6"/>
  <c r="AI40" i="6" s="1"/>
  <c r="U41" i="6"/>
  <c r="U42" i="6"/>
  <c r="AI42" i="6" s="1"/>
  <c r="U43" i="6"/>
  <c r="U44" i="6"/>
  <c r="AI44" i="6" s="1"/>
  <c r="U45" i="6"/>
  <c r="AI45" i="6" s="1"/>
  <c r="U46" i="6"/>
  <c r="U47" i="6"/>
  <c r="AI47" i="6" s="1"/>
  <c r="V34" i="6"/>
  <c r="V30" i="6"/>
  <c r="V35" i="6"/>
  <c r="V36" i="6"/>
  <c r="V37" i="6"/>
  <c r="V38" i="6"/>
  <c r="V39" i="6"/>
  <c r="V40" i="6"/>
  <c r="AJ40" i="6" s="1"/>
  <c r="V41" i="6"/>
  <c r="V42" i="6"/>
  <c r="V43" i="6"/>
  <c r="V44" i="6"/>
  <c r="AJ44" i="6" s="1"/>
  <c r="V45" i="6"/>
  <c r="V46" i="6"/>
  <c r="V47" i="6"/>
  <c r="O12" i="6"/>
  <c r="AC12" i="6" s="1"/>
  <c r="O13" i="6"/>
  <c r="AC13" i="6" s="1"/>
  <c r="O14" i="6"/>
  <c r="AC14" i="6" s="1"/>
  <c r="O15" i="6"/>
  <c r="AC15" i="6" s="1"/>
  <c r="O16" i="6"/>
  <c r="AC16" i="6" s="1"/>
  <c r="O17" i="6"/>
  <c r="AC17" i="6" s="1"/>
  <c r="O18" i="6"/>
  <c r="AC18" i="6" s="1"/>
  <c r="O19" i="6"/>
  <c r="AC19" i="6" s="1"/>
  <c r="O20" i="6"/>
  <c r="AC20" i="6" s="1"/>
  <c r="O21" i="6"/>
  <c r="AC21" i="6" s="1"/>
  <c r="O22" i="6"/>
  <c r="AC22" i="6" s="1"/>
  <c r="O23" i="6"/>
  <c r="AC23" i="6" s="1"/>
  <c r="O24" i="6"/>
  <c r="AC24" i="6" s="1"/>
  <c r="P12" i="6"/>
  <c r="AD12" i="6" s="1"/>
  <c r="P13" i="6"/>
  <c r="AD13" i="6" s="1"/>
  <c r="P14" i="6"/>
  <c r="AD14" i="6" s="1"/>
  <c r="P15" i="6"/>
  <c r="AD15" i="6" s="1"/>
  <c r="P16" i="6"/>
  <c r="AD16" i="6" s="1"/>
  <c r="P17" i="6"/>
  <c r="AD17" i="6" s="1"/>
  <c r="P18" i="6"/>
  <c r="AD18" i="6" s="1"/>
  <c r="P19" i="6"/>
  <c r="AD19" i="6" s="1"/>
  <c r="P20" i="6"/>
  <c r="AD20" i="6" s="1"/>
  <c r="P21" i="6"/>
  <c r="AD21" i="6" s="1"/>
  <c r="P22" i="6"/>
  <c r="AD22" i="6" s="1"/>
  <c r="P23" i="6"/>
  <c r="AD23" i="6" s="1"/>
  <c r="P24" i="6"/>
  <c r="AD24" i="6" s="1"/>
  <c r="Q12" i="6"/>
  <c r="AE12" i="6" s="1"/>
  <c r="Q13" i="6"/>
  <c r="AE13" i="6" s="1"/>
  <c r="Q14" i="6"/>
  <c r="AE14" i="6" s="1"/>
  <c r="Q15" i="6"/>
  <c r="AE15" i="6" s="1"/>
  <c r="Q16" i="6"/>
  <c r="AE16" i="6" s="1"/>
  <c r="Q17" i="6"/>
  <c r="AE17" i="6" s="1"/>
  <c r="Q18" i="6"/>
  <c r="AE18" i="6" s="1"/>
  <c r="Q19" i="6"/>
  <c r="AE19" i="6" s="1"/>
  <c r="Q20" i="6"/>
  <c r="AE20" i="6" s="1"/>
  <c r="Q21" i="6"/>
  <c r="AE21" i="6" s="1"/>
  <c r="Q22" i="6"/>
  <c r="AE22" i="6" s="1"/>
  <c r="Q23" i="6"/>
  <c r="AE23" i="6" s="1"/>
  <c r="Q24" i="6"/>
  <c r="AE24" i="6" s="1"/>
  <c r="R12" i="6"/>
  <c r="AF12" i="6" s="1"/>
  <c r="R13" i="6"/>
  <c r="AF13" i="6" s="1"/>
  <c r="R14" i="6"/>
  <c r="AF14" i="6" s="1"/>
  <c r="R15" i="6"/>
  <c r="AF15" i="6" s="1"/>
  <c r="R16" i="6"/>
  <c r="AF16" i="6"/>
  <c r="R17" i="6"/>
  <c r="AF17" i="6"/>
  <c r="R18" i="6"/>
  <c r="AF18" i="6" s="1"/>
  <c r="R19" i="6"/>
  <c r="AF19" i="6" s="1"/>
  <c r="R20" i="6"/>
  <c r="AF20" i="6" s="1"/>
  <c r="R21" i="6"/>
  <c r="AF21" i="6" s="1"/>
  <c r="R22" i="6"/>
  <c r="AF22" i="6" s="1"/>
  <c r="R23" i="6"/>
  <c r="AF23" i="6" s="1"/>
  <c r="R24" i="6"/>
  <c r="AF24" i="6" s="1"/>
  <c r="S12" i="6"/>
  <c r="AG12" i="6" s="1"/>
  <c r="BC13" i="6" s="1"/>
  <c r="S13" i="6"/>
  <c r="AG13" i="6" s="1"/>
  <c r="S14" i="6"/>
  <c r="AG14" i="6" s="1"/>
  <c r="S15" i="6"/>
  <c r="AG15" i="6" s="1"/>
  <c r="S16" i="6"/>
  <c r="AG16" i="6" s="1"/>
  <c r="S17" i="6"/>
  <c r="AG17" i="6"/>
  <c r="S18" i="6"/>
  <c r="AG18" i="6" s="1"/>
  <c r="S19" i="6"/>
  <c r="AG19" i="6" s="1"/>
  <c r="S20" i="6"/>
  <c r="AG20" i="6" s="1"/>
  <c r="S21" i="6"/>
  <c r="AG21" i="6" s="1"/>
  <c r="S22" i="6"/>
  <c r="AG22" i="6" s="1"/>
  <c r="S23" i="6"/>
  <c r="AG23" i="6" s="1"/>
  <c r="S24" i="6"/>
  <c r="AG24" i="6" s="1"/>
  <c r="T12" i="6"/>
  <c r="AH12" i="6" s="1"/>
  <c r="BD12" i="6" s="1"/>
  <c r="T13" i="6"/>
  <c r="AH13" i="6" s="1"/>
  <c r="T14" i="6"/>
  <c r="AH14" i="6" s="1"/>
  <c r="T15" i="6"/>
  <c r="AH15" i="6" s="1"/>
  <c r="T16" i="6"/>
  <c r="AH16" i="6" s="1"/>
  <c r="T17" i="6"/>
  <c r="AH17" i="6" s="1"/>
  <c r="T18" i="6"/>
  <c r="AH18" i="6" s="1"/>
  <c r="T19" i="6"/>
  <c r="AH19" i="6" s="1"/>
  <c r="T20" i="6"/>
  <c r="AH20" i="6" s="1"/>
  <c r="T21" i="6"/>
  <c r="AH21" i="6" s="1"/>
  <c r="T22" i="6"/>
  <c r="AH22" i="6" s="1"/>
  <c r="T23" i="6"/>
  <c r="AH23" i="6" s="1"/>
  <c r="T24" i="6"/>
  <c r="AH24" i="6"/>
  <c r="U12" i="6"/>
  <c r="AI12" i="6" s="1"/>
  <c r="U13" i="6"/>
  <c r="AI13" i="6" s="1"/>
  <c r="U14" i="6"/>
  <c r="AI14" i="6" s="1"/>
  <c r="U15" i="6"/>
  <c r="AI15" i="6" s="1"/>
  <c r="U16" i="6"/>
  <c r="AI16" i="6"/>
  <c r="U17" i="6"/>
  <c r="AI17" i="6" s="1"/>
  <c r="U18" i="6"/>
  <c r="AI18" i="6" s="1"/>
  <c r="U19" i="6"/>
  <c r="AI19" i="6" s="1"/>
  <c r="U20" i="6"/>
  <c r="AI20" i="6" s="1"/>
  <c r="U21" i="6"/>
  <c r="AI21" i="6" s="1"/>
  <c r="U22" i="6"/>
  <c r="AI22" i="6" s="1"/>
  <c r="U23" i="6"/>
  <c r="AI23" i="6" s="1"/>
  <c r="U24" i="6"/>
  <c r="AI24" i="6" s="1"/>
  <c r="V12" i="6"/>
  <c r="AJ12" i="6" s="1"/>
  <c r="V13" i="6"/>
  <c r="AJ13" i="6" s="1"/>
  <c r="V14" i="6"/>
  <c r="AJ14" i="6" s="1"/>
  <c r="V15" i="6"/>
  <c r="AJ15" i="6" s="1"/>
  <c r="V16" i="6"/>
  <c r="AJ16" i="6" s="1"/>
  <c r="V17" i="6"/>
  <c r="AJ17" i="6" s="1"/>
  <c r="V18" i="6"/>
  <c r="AJ18" i="6" s="1"/>
  <c r="V19" i="6"/>
  <c r="AJ19" i="6" s="1"/>
  <c r="V20" i="6"/>
  <c r="AJ20" i="6" s="1"/>
  <c r="V21" i="6"/>
  <c r="AJ21" i="6" s="1"/>
  <c r="V22" i="6"/>
  <c r="AJ22" i="6" s="1"/>
  <c r="V23" i="6"/>
  <c r="AJ23" i="6" s="1"/>
  <c r="V24" i="6"/>
  <c r="AJ24" i="6"/>
  <c r="AX93" i="7"/>
  <c r="AX92" i="7"/>
  <c r="AX91" i="7"/>
  <c r="AX90" i="7"/>
  <c r="AX89" i="7"/>
  <c r="AX88" i="7"/>
  <c r="AX87" i="7"/>
  <c r="AX86" i="7"/>
  <c r="AX85" i="7"/>
  <c r="AX84" i="7"/>
  <c r="AX83" i="7"/>
  <c r="AX82" i="7"/>
  <c r="AX81" i="7"/>
  <c r="AX80" i="7"/>
  <c r="AX70" i="7"/>
  <c r="AX69" i="7"/>
  <c r="AX68" i="7"/>
  <c r="AX67" i="7"/>
  <c r="AX66" i="7"/>
  <c r="AX65" i="7"/>
  <c r="AX64" i="7"/>
  <c r="AX63" i="7"/>
  <c r="AX62" i="7"/>
  <c r="AX61" i="7"/>
  <c r="AX60" i="7"/>
  <c r="AX59" i="7"/>
  <c r="AX58" i="7"/>
  <c r="AX57" i="7"/>
  <c r="AX47" i="7"/>
  <c r="AX46" i="7"/>
  <c r="AX45" i="7"/>
  <c r="AX44" i="7"/>
  <c r="AX43" i="7"/>
  <c r="AX42" i="7"/>
  <c r="AX41" i="7"/>
  <c r="AX40" i="7"/>
  <c r="AX39" i="7"/>
  <c r="AX38" i="7"/>
  <c r="AX37" i="7"/>
  <c r="AX36" i="7"/>
  <c r="AX35" i="7"/>
  <c r="AX34" i="7"/>
  <c r="BO28" i="7"/>
  <c r="BO29" i="7"/>
  <c r="BO27" i="7"/>
  <c r="BO26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X11" i="7"/>
  <c r="AX93" i="8"/>
  <c r="AX92" i="8"/>
  <c r="AX91" i="8"/>
  <c r="AX90" i="8"/>
  <c r="AX89" i="8"/>
  <c r="AX88" i="8"/>
  <c r="AX87" i="8"/>
  <c r="AX86" i="8"/>
  <c r="AX85" i="8"/>
  <c r="AX84" i="8"/>
  <c r="AX83" i="8"/>
  <c r="AX82" i="8"/>
  <c r="AX81" i="8"/>
  <c r="AX80" i="8"/>
  <c r="AX70" i="8"/>
  <c r="AX69" i="8"/>
  <c r="AX68" i="8"/>
  <c r="AX67" i="8"/>
  <c r="AX66" i="8"/>
  <c r="AX65" i="8"/>
  <c r="AX64" i="8"/>
  <c r="AX63" i="8"/>
  <c r="AX62" i="8"/>
  <c r="AX61" i="8"/>
  <c r="AX60" i="8"/>
  <c r="AX59" i="8"/>
  <c r="AX58" i="8"/>
  <c r="AX57" i="8"/>
  <c r="AX47" i="8"/>
  <c r="AX46" i="8"/>
  <c r="AX45" i="8"/>
  <c r="AX44" i="8"/>
  <c r="AX43" i="8"/>
  <c r="AX42" i="8"/>
  <c r="AX41" i="8"/>
  <c r="AX40" i="8"/>
  <c r="AX39" i="8"/>
  <c r="AX38" i="8"/>
  <c r="AX37" i="8"/>
  <c r="AX36" i="8"/>
  <c r="AX35" i="8"/>
  <c r="AX34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AX11" i="8"/>
  <c r="BO29" i="6"/>
  <c r="BO28" i="6"/>
  <c r="BO27" i="6"/>
  <c r="BO26" i="6"/>
  <c r="AX93" i="6"/>
  <c r="AX92" i="6"/>
  <c r="AX91" i="6"/>
  <c r="AX90" i="6"/>
  <c r="AX89" i="6"/>
  <c r="AX88" i="6"/>
  <c r="AX87" i="6"/>
  <c r="AX86" i="6"/>
  <c r="AX85" i="6"/>
  <c r="AX84" i="6"/>
  <c r="AX83" i="6"/>
  <c r="AX82" i="6"/>
  <c r="AX81" i="6"/>
  <c r="AX80" i="6"/>
  <c r="AX70" i="6"/>
  <c r="AX69" i="6"/>
  <c r="AX68" i="6"/>
  <c r="AX67" i="6"/>
  <c r="AX66" i="6"/>
  <c r="AX65" i="6"/>
  <c r="AX64" i="6"/>
  <c r="AX63" i="6"/>
  <c r="AX62" i="6"/>
  <c r="AX61" i="6"/>
  <c r="AX60" i="6"/>
  <c r="AX59" i="6"/>
  <c r="AX58" i="6"/>
  <c r="AX57" i="6"/>
  <c r="AX47" i="6"/>
  <c r="AX46" i="6"/>
  <c r="AX45" i="6"/>
  <c r="AX44" i="6"/>
  <c r="AX43" i="6"/>
  <c r="AX42" i="6"/>
  <c r="AX41" i="6"/>
  <c r="AX40" i="6"/>
  <c r="AX39" i="6"/>
  <c r="AX38" i="6"/>
  <c r="AX37" i="6"/>
  <c r="AX36" i="6"/>
  <c r="AX35" i="6"/>
  <c r="AX34" i="6"/>
  <c r="AX24" i="6"/>
  <c r="AX23" i="6"/>
  <c r="AX22" i="6"/>
  <c r="AX21" i="6"/>
  <c r="AX20" i="6"/>
  <c r="AX19" i="6"/>
  <c r="AX18" i="6"/>
  <c r="AX17" i="6"/>
  <c r="AX16" i="6"/>
  <c r="AX15" i="6"/>
  <c r="AX14" i="6"/>
  <c r="AX13" i="6"/>
  <c r="AX12" i="6"/>
  <c r="AX11" i="6"/>
  <c r="AX93" i="4"/>
  <c r="AX92" i="4"/>
  <c r="AX91" i="4"/>
  <c r="AX90" i="4"/>
  <c r="AX89" i="4"/>
  <c r="AX88" i="4"/>
  <c r="AX87" i="4"/>
  <c r="AX86" i="4"/>
  <c r="AX85" i="4"/>
  <c r="AX84" i="4"/>
  <c r="AX83" i="4"/>
  <c r="AX82" i="4"/>
  <c r="AX81" i="4"/>
  <c r="AX80" i="4"/>
  <c r="AX70" i="4"/>
  <c r="AX69" i="4"/>
  <c r="AX68" i="4"/>
  <c r="AX67" i="4"/>
  <c r="AX66" i="4"/>
  <c r="AX65" i="4"/>
  <c r="AX64" i="4"/>
  <c r="AX63" i="4"/>
  <c r="AX62" i="4"/>
  <c r="AX61" i="4"/>
  <c r="AX60" i="4"/>
  <c r="AX59" i="4"/>
  <c r="AX58" i="4"/>
  <c r="AX57" i="4"/>
  <c r="AX47" i="4"/>
  <c r="AX46" i="4"/>
  <c r="AX45" i="4"/>
  <c r="AX44" i="4"/>
  <c r="AX43" i="4"/>
  <c r="AX42" i="4"/>
  <c r="AX41" i="4"/>
  <c r="AX40" i="4"/>
  <c r="AX39" i="4"/>
  <c r="AX38" i="4"/>
  <c r="AX37" i="4"/>
  <c r="AX36" i="4"/>
  <c r="AX35" i="4"/>
  <c r="AX34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11" i="4"/>
  <c r="U11" i="3"/>
  <c r="G7" i="3"/>
  <c r="U7" i="3" s="1"/>
  <c r="AI11" i="3" s="1"/>
  <c r="V11" i="3"/>
  <c r="H7" i="3"/>
  <c r="V7" i="3" s="1"/>
  <c r="AJ11" i="3" s="1"/>
  <c r="W11" i="3"/>
  <c r="I7" i="3"/>
  <c r="W7" i="3" s="1"/>
  <c r="AK11" i="3" s="1"/>
  <c r="X11" i="3"/>
  <c r="J7" i="3"/>
  <c r="X7" i="3" s="1"/>
  <c r="AL11" i="3" s="1"/>
  <c r="Y11" i="3"/>
  <c r="K7" i="3"/>
  <c r="Y7" i="3" s="1"/>
  <c r="AM11" i="3" s="1"/>
  <c r="V10" i="7"/>
  <c r="U10" i="7"/>
  <c r="T10" i="7"/>
  <c r="S10" i="7"/>
  <c r="R10" i="7"/>
  <c r="Q10" i="7"/>
  <c r="P10" i="7"/>
  <c r="O10" i="7"/>
  <c r="J10" i="7"/>
  <c r="I10" i="7"/>
  <c r="H10" i="7"/>
  <c r="G10" i="7"/>
  <c r="F10" i="7"/>
  <c r="E10" i="7"/>
  <c r="D10" i="7"/>
  <c r="C10" i="7"/>
  <c r="J7" i="7"/>
  <c r="I7" i="7"/>
  <c r="H7" i="7"/>
  <c r="G7" i="7"/>
  <c r="F7" i="7"/>
  <c r="E7" i="7"/>
  <c r="D7" i="7"/>
  <c r="C7" i="7"/>
  <c r="V79" i="7"/>
  <c r="U79" i="7"/>
  <c r="T79" i="7"/>
  <c r="S79" i="7"/>
  <c r="R79" i="7"/>
  <c r="Q79" i="7"/>
  <c r="P79" i="7"/>
  <c r="O79" i="7"/>
  <c r="D79" i="7"/>
  <c r="E79" i="7"/>
  <c r="F79" i="7"/>
  <c r="G79" i="7"/>
  <c r="H79" i="7"/>
  <c r="I79" i="7"/>
  <c r="J79" i="7"/>
  <c r="C79" i="7"/>
  <c r="D76" i="7"/>
  <c r="E76" i="7"/>
  <c r="F76" i="7"/>
  <c r="G76" i="7"/>
  <c r="H76" i="7"/>
  <c r="I76" i="7"/>
  <c r="J76" i="7"/>
  <c r="C76" i="7"/>
  <c r="V56" i="7"/>
  <c r="U56" i="7"/>
  <c r="T56" i="7"/>
  <c r="S56" i="7"/>
  <c r="R56" i="7"/>
  <c r="Q56" i="7"/>
  <c r="P56" i="7"/>
  <c r="O56" i="7"/>
  <c r="AJ53" i="7"/>
  <c r="AH53" i="7"/>
  <c r="AF53" i="7"/>
  <c r="AD53" i="7"/>
  <c r="D56" i="7"/>
  <c r="E56" i="7"/>
  <c r="F56" i="7"/>
  <c r="G56" i="7"/>
  <c r="H56" i="7"/>
  <c r="I56" i="7"/>
  <c r="J56" i="7"/>
  <c r="C56" i="7"/>
  <c r="V33" i="7"/>
  <c r="U33" i="7"/>
  <c r="T33" i="7"/>
  <c r="S33" i="7"/>
  <c r="R33" i="7"/>
  <c r="Q33" i="7"/>
  <c r="P33" i="7"/>
  <c r="O33" i="7"/>
  <c r="D30" i="7"/>
  <c r="E30" i="7"/>
  <c r="F30" i="7"/>
  <c r="G30" i="7"/>
  <c r="H30" i="7"/>
  <c r="I30" i="7"/>
  <c r="J30" i="7"/>
  <c r="D33" i="7"/>
  <c r="E33" i="7"/>
  <c r="F33" i="7"/>
  <c r="G33" i="7"/>
  <c r="H33" i="7"/>
  <c r="I33" i="7"/>
  <c r="J33" i="7"/>
  <c r="C33" i="7"/>
  <c r="V79" i="8"/>
  <c r="AJ79" i="8" s="1"/>
  <c r="U79" i="8"/>
  <c r="AI79" i="8" s="1"/>
  <c r="T79" i="8"/>
  <c r="S79" i="8"/>
  <c r="AG79" i="8" s="1"/>
  <c r="R79" i="8"/>
  <c r="AF79" i="8" s="1"/>
  <c r="Q79" i="8"/>
  <c r="P79" i="8"/>
  <c r="O79" i="8"/>
  <c r="AC79" i="8" s="1"/>
  <c r="D79" i="8"/>
  <c r="E79" i="8"/>
  <c r="F79" i="8"/>
  <c r="G79" i="8"/>
  <c r="H79" i="8"/>
  <c r="I79" i="8"/>
  <c r="J79" i="8"/>
  <c r="C79" i="8"/>
  <c r="D76" i="8"/>
  <c r="E76" i="8"/>
  <c r="F76" i="8"/>
  <c r="G76" i="8"/>
  <c r="H76" i="8"/>
  <c r="I76" i="8"/>
  <c r="J76" i="8"/>
  <c r="C76" i="8"/>
  <c r="V56" i="8"/>
  <c r="AJ56" i="8" s="1"/>
  <c r="U56" i="8"/>
  <c r="AI56" i="8" s="1"/>
  <c r="T56" i="8"/>
  <c r="S56" i="8"/>
  <c r="AG56" i="8" s="1"/>
  <c r="R56" i="8"/>
  <c r="AF56" i="8" s="1"/>
  <c r="Q56" i="8"/>
  <c r="AE56" i="8" s="1"/>
  <c r="P56" i="8"/>
  <c r="O56" i="8"/>
  <c r="AC56" i="8" s="1"/>
  <c r="D53" i="8"/>
  <c r="E53" i="8"/>
  <c r="F53" i="8"/>
  <c r="G53" i="8"/>
  <c r="H53" i="8"/>
  <c r="I53" i="8"/>
  <c r="J53" i="8"/>
  <c r="C53" i="8"/>
  <c r="D56" i="8"/>
  <c r="E56" i="8"/>
  <c r="F56" i="8"/>
  <c r="G56" i="8"/>
  <c r="H56" i="8"/>
  <c r="I56" i="8"/>
  <c r="J56" i="8"/>
  <c r="C56" i="8"/>
  <c r="V33" i="8"/>
  <c r="AJ33" i="8" s="1"/>
  <c r="U33" i="8"/>
  <c r="AI33" i="8" s="1"/>
  <c r="T33" i="8"/>
  <c r="S33" i="8"/>
  <c r="AG33" i="8" s="1"/>
  <c r="R33" i="8"/>
  <c r="AF33" i="8" s="1"/>
  <c r="Q33" i="8"/>
  <c r="P33" i="8"/>
  <c r="O33" i="8"/>
  <c r="AC33" i="8" s="1"/>
  <c r="D33" i="8"/>
  <c r="E33" i="8"/>
  <c r="F33" i="8"/>
  <c r="G33" i="8"/>
  <c r="H33" i="8"/>
  <c r="I33" i="8"/>
  <c r="J33" i="8"/>
  <c r="D30" i="8"/>
  <c r="E30" i="8"/>
  <c r="F30" i="8"/>
  <c r="G30" i="8"/>
  <c r="H30" i="8"/>
  <c r="I30" i="8"/>
  <c r="J30" i="8"/>
  <c r="C30" i="8"/>
  <c r="V10" i="8"/>
  <c r="AJ10" i="8" s="1"/>
  <c r="U10" i="8"/>
  <c r="T10" i="8"/>
  <c r="AH10" i="8" s="1"/>
  <c r="S10" i="8"/>
  <c r="R10" i="8"/>
  <c r="AF10" i="8" s="1"/>
  <c r="Q10" i="8"/>
  <c r="P10" i="8"/>
  <c r="AD10" i="8" s="1"/>
  <c r="O10" i="8"/>
  <c r="D10" i="8"/>
  <c r="E10" i="8"/>
  <c r="F10" i="8"/>
  <c r="G10" i="8"/>
  <c r="H10" i="8"/>
  <c r="I10" i="8"/>
  <c r="J10" i="8"/>
  <c r="C10" i="8"/>
  <c r="D7" i="8"/>
  <c r="E7" i="8"/>
  <c r="F7" i="8"/>
  <c r="G7" i="8"/>
  <c r="H7" i="8"/>
  <c r="I7" i="8"/>
  <c r="J7" i="8"/>
  <c r="C7" i="8"/>
  <c r="C33" i="8"/>
  <c r="O79" i="6"/>
  <c r="V79" i="6"/>
  <c r="U79" i="6"/>
  <c r="T79" i="6"/>
  <c r="S79" i="6"/>
  <c r="R79" i="6"/>
  <c r="Q79" i="6"/>
  <c r="P79" i="6"/>
  <c r="AI76" i="6"/>
  <c r="AG76" i="6"/>
  <c r="AE76" i="6"/>
  <c r="V56" i="6"/>
  <c r="U56" i="6"/>
  <c r="T56" i="6"/>
  <c r="S56" i="6"/>
  <c r="R56" i="6"/>
  <c r="Q56" i="6"/>
  <c r="P56" i="6"/>
  <c r="O56" i="6"/>
  <c r="AF53" i="6"/>
  <c r="AD53" i="6"/>
  <c r="O33" i="6"/>
  <c r="V33" i="6"/>
  <c r="U33" i="6"/>
  <c r="T33" i="6"/>
  <c r="S33" i="6"/>
  <c r="R33" i="6"/>
  <c r="Q33" i="6"/>
  <c r="P33" i="6"/>
  <c r="V10" i="6"/>
  <c r="U10" i="6"/>
  <c r="T10" i="6"/>
  <c r="S10" i="6"/>
  <c r="R10" i="6"/>
  <c r="Q10" i="6"/>
  <c r="P10" i="6"/>
  <c r="O10" i="6"/>
  <c r="AC10" i="6" s="1"/>
  <c r="D79" i="6"/>
  <c r="E79" i="6"/>
  <c r="F79" i="6"/>
  <c r="G79" i="6"/>
  <c r="H79" i="6"/>
  <c r="I79" i="6"/>
  <c r="J79" i="6"/>
  <c r="D33" i="6"/>
  <c r="E33" i="6"/>
  <c r="F33" i="6"/>
  <c r="G33" i="6"/>
  <c r="H33" i="6"/>
  <c r="I33" i="6"/>
  <c r="J33" i="6"/>
  <c r="D10" i="6"/>
  <c r="E10" i="6"/>
  <c r="F10" i="6"/>
  <c r="G10" i="6"/>
  <c r="H10" i="6"/>
  <c r="I10" i="6"/>
  <c r="J10" i="6"/>
  <c r="D7" i="6"/>
  <c r="E7" i="6"/>
  <c r="F7" i="6"/>
  <c r="G7" i="6"/>
  <c r="H7" i="6"/>
  <c r="I7" i="6"/>
  <c r="J7" i="6"/>
  <c r="D56" i="6"/>
  <c r="E56" i="6"/>
  <c r="F56" i="6"/>
  <c r="G56" i="6"/>
  <c r="H56" i="6"/>
  <c r="I56" i="6"/>
  <c r="J56" i="6"/>
  <c r="C56" i="6"/>
  <c r="J53" i="6"/>
  <c r="C53" i="6"/>
  <c r="V24" i="3"/>
  <c r="V79" i="4"/>
  <c r="AJ79" i="4" s="1"/>
  <c r="U79" i="4"/>
  <c r="T79" i="4"/>
  <c r="AH79" i="4" s="1"/>
  <c r="S79" i="4"/>
  <c r="R79" i="4"/>
  <c r="AF79" i="4" s="1"/>
  <c r="Q79" i="4"/>
  <c r="AE79" i="4" s="1"/>
  <c r="P79" i="4"/>
  <c r="AD79" i="4" s="1"/>
  <c r="O79" i="4"/>
  <c r="AI76" i="4"/>
  <c r="AH76" i="4"/>
  <c r="AF76" i="4"/>
  <c r="AE76" i="4"/>
  <c r="AD76" i="4"/>
  <c r="AC76" i="4"/>
  <c r="V56" i="4"/>
  <c r="U56" i="4"/>
  <c r="AI56" i="4" s="1"/>
  <c r="T56" i="4"/>
  <c r="AH56" i="4" s="1"/>
  <c r="S56" i="4"/>
  <c r="R56" i="4"/>
  <c r="AF56" i="4" s="1"/>
  <c r="Q56" i="4"/>
  <c r="AE56" i="4" s="1"/>
  <c r="P56" i="4"/>
  <c r="O56" i="4"/>
  <c r="AC56" i="4" s="1"/>
  <c r="AJ53" i="4"/>
  <c r="AI53" i="4"/>
  <c r="AH53" i="4"/>
  <c r="AD53" i="4"/>
  <c r="D56" i="4"/>
  <c r="E56" i="4"/>
  <c r="F56" i="4"/>
  <c r="G56" i="4"/>
  <c r="H56" i="4"/>
  <c r="I56" i="4"/>
  <c r="J56" i="4"/>
  <c r="C56" i="4"/>
  <c r="C53" i="4"/>
  <c r="AC30" i="4"/>
  <c r="V33" i="4"/>
  <c r="O33" i="4"/>
  <c r="AC33" i="4"/>
  <c r="U33" i="4"/>
  <c r="AI33" i="4" s="1"/>
  <c r="T33" i="4"/>
  <c r="S33" i="4"/>
  <c r="R33" i="4"/>
  <c r="AF33" i="4" s="1"/>
  <c r="Q33" i="4"/>
  <c r="AE33" i="4" s="1"/>
  <c r="P33" i="4"/>
  <c r="AH30" i="4"/>
  <c r="AF30" i="4"/>
  <c r="AE30" i="4"/>
  <c r="AD30" i="4"/>
  <c r="O10" i="4"/>
  <c r="V10" i="4"/>
  <c r="AJ10" i="4" s="1"/>
  <c r="U10" i="4"/>
  <c r="T10" i="4"/>
  <c r="S10" i="4"/>
  <c r="R10" i="4"/>
  <c r="AF10" i="4" s="1"/>
  <c r="Q10" i="4"/>
  <c r="AE10" i="4" s="1"/>
  <c r="P10" i="4"/>
  <c r="J7" i="4"/>
  <c r="D7" i="4"/>
  <c r="E7" i="4"/>
  <c r="F7" i="4"/>
  <c r="G7" i="4"/>
  <c r="H7" i="4"/>
  <c r="I7" i="4"/>
  <c r="C7" i="4"/>
  <c r="D10" i="4"/>
  <c r="E10" i="4"/>
  <c r="F10" i="4"/>
  <c r="G10" i="4"/>
  <c r="H10" i="4"/>
  <c r="I10" i="4"/>
  <c r="J10" i="4"/>
  <c r="C10" i="4"/>
  <c r="AD74" i="7"/>
  <c r="AE74" i="7"/>
  <c r="AF74" i="7"/>
  <c r="AG74" i="7"/>
  <c r="AH74" i="7"/>
  <c r="AI74" i="7"/>
  <c r="AJ74" i="7"/>
  <c r="AD75" i="7"/>
  <c r="AE75" i="7"/>
  <c r="AF75" i="7"/>
  <c r="AG75" i="7"/>
  <c r="AH75" i="7"/>
  <c r="AI75" i="7"/>
  <c r="AJ75" i="7"/>
  <c r="AD77" i="7"/>
  <c r="AE77" i="7"/>
  <c r="AF77" i="7"/>
  <c r="AG77" i="7"/>
  <c r="AH77" i="7"/>
  <c r="AI77" i="7"/>
  <c r="AJ77" i="7"/>
  <c r="AC75" i="7"/>
  <c r="AC77" i="7"/>
  <c r="AC74" i="7"/>
  <c r="AD51" i="7"/>
  <c r="AE51" i="7"/>
  <c r="AF51" i="7"/>
  <c r="AG51" i="7"/>
  <c r="AH51" i="7"/>
  <c r="AI51" i="7"/>
  <c r="AJ51" i="7"/>
  <c r="AD52" i="7"/>
  <c r="AE52" i="7"/>
  <c r="AF52" i="7"/>
  <c r="AG52" i="7"/>
  <c r="AH52" i="7"/>
  <c r="AI52" i="7"/>
  <c r="AJ52" i="7"/>
  <c r="AE53" i="7"/>
  <c r="AG53" i="7"/>
  <c r="AI53" i="7"/>
  <c r="AD54" i="7"/>
  <c r="AE54" i="7"/>
  <c r="AF54" i="7"/>
  <c r="AG54" i="7"/>
  <c r="AH54" i="7"/>
  <c r="AI54" i="7"/>
  <c r="AJ54" i="7"/>
  <c r="AC52" i="7"/>
  <c r="AC53" i="7"/>
  <c r="AC54" i="7"/>
  <c r="AC51" i="7"/>
  <c r="AD28" i="7"/>
  <c r="AE28" i="7"/>
  <c r="AF28" i="7"/>
  <c r="AG28" i="7"/>
  <c r="AH28" i="7"/>
  <c r="AI28" i="7"/>
  <c r="AJ28" i="7"/>
  <c r="AD29" i="7"/>
  <c r="AE29" i="7"/>
  <c r="AF29" i="7"/>
  <c r="AG29" i="7"/>
  <c r="AH29" i="7"/>
  <c r="AI29" i="7"/>
  <c r="AD31" i="7"/>
  <c r="AE31" i="7"/>
  <c r="AF31" i="7"/>
  <c r="AG31" i="7"/>
  <c r="AH31" i="7"/>
  <c r="AI31" i="7"/>
  <c r="AJ31" i="7"/>
  <c r="AC29" i="7"/>
  <c r="AC30" i="7"/>
  <c r="AC31" i="7"/>
  <c r="AC28" i="7"/>
  <c r="AD5" i="7"/>
  <c r="AE5" i="7"/>
  <c r="AF5" i="7"/>
  <c r="AG5" i="7"/>
  <c r="AH5" i="7"/>
  <c r="AI5" i="7"/>
  <c r="AJ5" i="7"/>
  <c r="AD6" i="7"/>
  <c r="AE6" i="7"/>
  <c r="AF6" i="7"/>
  <c r="AG6" i="7"/>
  <c r="AH6" i="7"/>
  <c r="AI6" i="7"/>
  <c r="AJ6" i="7"/>
  <c r="AD8" i="7"/>
  <c r="AE8" i="7"/>
  <c r="AF8" i="7"/>
  <c r="AG8" i="7"/>
  <c r="AH8" i="7"/>
  <c r="AI8" i="7"/>
  <c r="AJ8" i="7"/>
  <c r="AD9" i="7"/>
  <c r="AE9" i="7"/>
  <c r="AF9" i="7"/>
  <c r="AG9" i="7"/>
  <c r="AH9" i="7"/>
  <c r="AI9" i="7"/>
  <c r="AJ9" i="7"/>
  <c r="AC6" i="7"/>
  <c r="AC8" i="7"/>
  <c r="AC9" i="7"/>
  <c r="AC5" i="7"/>
  <c r="AD74" i="8"/>
  <c r="AE74" i="8"/>
  <c r="AF74" i="8"/>
  <c r="AG74" i="8"/>
  <c r="AH74" i="8"/>
  <c r="AI74" i="8"/>
  <c r="AJ74" i="8"/>
  <c r="AD75" i="8"/>
  <c r="AE75" i="8"/>
  <c r="AF75" i="8"/>
  <c r="AG75" i="8"/>
  <c r="AH75" i="8"/>
  <c r="AI75" i="8"/>
  <c r="AJ75" i="8"/>
  <c r="AD77" i="8"/>
  <c r="AE77" i="8"/>
  <c r="AF77" i="8"/>
  <c r="AG77" i="8"/>
  <c r="AH77" i="8"/>
  <c r="AI77" i="8"/>
  <c r="AJ77" i="8"/>
  <c r="AC75" i="8"/>
  <c r="AC77" i="8"/>
  <c r="AC74" i="8"/>
  <c r="AD51" i="8"/>
  <c r="AE51" i="8"/>
  <c r="AF51" i="8"/>
  <c r="AG51" i="8"/>
  <c r="AH51" i="8"/>
  <c r="AI51" i="8"/>
  <c r="AJ51" i="8"/>
  <c r="AD52" i="8"/>
  <c r="AE52" i="8"/>
  <c r="AF52" i="8"/>
  <c r="AG52" i="8"/>
  <c r="AH52" i="8"/>
  <c r="AI52" i="8"/>
  <c r="AJ52" i="8"/>
  <c r="AD54" i="8"/>
  <c r="AE54" i="8"/>
  <c r="AF54" i="8"/>
  <c r="AG54" i="8"/>
  <c r="AH54" i="8"/>
  <c r="AI54" i="8"/>
  <c r="AJ54" i="8"/>
  <c r="AC52" i="8"/>
  <c r="AC54" i="8"/>
  <c r="AC51" i="8"/>
  <c r="AD28" i="8"/>
  <c r="AE28" i="8"/>
  <c r="AF28" i="8"/>
  <c r="AG28" i="8"/>
  <c r="AH28" i="8"/>
  <c r="AI28" i="8"/>
  <c r="AJ28" i="8"/>
  <c r="AD29" i="8"/>
  <c r="AE29" i="8"/>
  <c r="AF29" i="8"/>
  <c r="AG29" i="8"/>
  <c r="AH29" i="8"/>
  <c r="AI29" i="8"/>
  <c r="AJ29" i="8"/>
  <c r="AD31" i="8"/>
  <c r="AE31" i="8"/>
  <c r="AF31" i="8"/>
  <c r="AG31" i="8"/>
  <c r="AH31" i="8"/>
  <c r="AI31" i="8"/>
  <c r="AJ31" i="8"/>
  <c r="AC29" i="8"/>
  <c r="AC31" i="8"/>
  <c r="AC28" i="8"/>
  <c r="AD5" i="8"/>
  <c r="AE5" i="8"/>
  <c r="AF5" i="8"/>
  <c r="AG5" i="8"/>
  <c r="AH5" i="8"/>
  <c r="AI5" i="8"/>
  <c r="AJ5" i="8"/>
  <c r="AD6" i="8"/>
  <c r="AE6" i="8"/>
  <c r="AF6" i="8"/>
  <c r="AG6" i="8"/>
  <c r="AH6" i="8"/>
  <c r="AI6" i="8"/>
  <c r="AJ6" i="8"/>
  <c r="AD8" i="8"/>
  <c r="AE8" i="8"/>
  <c r="AF8" i="8"/>
  <c r="AG8" i="8"/>
  <c r="AH8" i="8"/>
  <c r="AI8" i="8"/>
  <c r="AJ8" i="8"/>
  <c r="AD9" i="8"/>
  <c r="AE9" i="8"/>
  <c r="AF9" i="8"/>
  <c r="AG9" i="8"/>
  <c r="AH9" i="8"/>
  <c r="AI9" i="8"/>
  <c r="AJ9" i="8"/>
  <c r="AC6" i="8"/>
  <c r="AC8" i="8"/>
  <c r="AC5" i="8"/>
  <c r="AD74" i="6"/>
  <c r="AE74" i="6"/>
  <c r="AF74" i="6"/>
  <c r="AG74" i="6"/>
  <c r="AH74" i="6"/>
  <c r="AI74" i="6"/>
  <c r="AJ74" i="6"/>
  <c r="AD75" i="6"/>
  <c r="AE75" i="6"/>
  <c r="AF75" i="6"/>
  <c r="AG75" i="6"/>
  <c r="AH75" i="6"/>
  <c r="AI75" i="6"/>
  <c r="AJ75" i="6"/>
  <c r="AD76" i="6"/>
  <c r="AF76" i="6"/>
  <c r="AH76" i="6"/>
  <c r="AJ76" i="6"/>
  <c r="AD77" i="6"/>
  <c r="AE77" i="6"/>
  <c r="AF77" i="6"/>
  <c r="AG77" i="6"/>
  <c r="AH77" i="6"/>
  <c r="AI77" i="6"/>
  <c r="AJ77" i="6"/>
  <c r="AD78" i="6"/>
  <c r="AE78" i="6"/>
  <c r="AF78" i="6"/>
  <c r="AI78" i="6"/>
  <c r="AJ78" i="6"/>
  <c r="AC75" i="6"/>
  <c r="AC76" i="6"/>
  <c r="AC77" i="6"/>
  <c r="AC78" i="6"/>
  <c r="AC79" i="6"/>
  <c r="AC74" i="6"/>
  <c r="AD51" i="6"/>
  <c r="AE51" i="6"/>
  <c r="AF51" i="6"/>
  <c r="AG51" i="6"/>
  <c r="AH51" i="6"/>
  <c r="AI51" i="6"/>
  <c r="AJ51" i="6"/>
  <c r="AD52" i="6"/>
  <c r="AE52" i="6"/>
  <c r="AF52" i="6"/>
  <c r="AG52" i="6"/>
  <c r="AH52" i="6"/>
  <c r="AI52" i="6"/>
  <c r="AJ52" i="6"/>
  <c r="AE53" i="6"/>
  <c r="AG53" i="6"/>
  <c r="AH53" i="6"/>
  <c r="AI53" i="6"/>
  <c r="AJ53" i="6"/>
  <c r="AD54" i="6"/>
  <c r="AE54" i="6"/>
  <c r="AF54" i="6"/>
  <c r="AG54" i="6"/>
  <c r="AH54" i="6"/>
  <c r="AI54" i="6"/>
  <c r="AJ54" i="6"/>
  <c r="AD55" i="6"/>
  <c r="AE55" i="6"/>
  <c r="AF55" i="6"/>
  <c r="AG55" i="6"/>
  <c r="AH55" i="6"/>
  <c r="AI55" i="6"/>
  <c r="AJ55" i="6"/>
  <c r="AC52" i="6"/>
  <c r="AC53" i="6"/>
  <c r="AC54" i="6"/>
  <c r="AC55" i="6"/>
  <c r="AC51" i="6"/>
  <c r="AD28" i="6"/>
  <c r="AE28" i="6"/>
  <c r="AF28" i="6"/>
  <c r="AG28" i="6"/>
  <c r="AH28" i="6"/>
  <c r="AI28" i="6"/>
  <c r="AJ28" i="6"/>
  <c r="AD29" i="6"/>
  <c r="AE29" i="6"/>
  <c r="AF29" i="6"/>
  <c r="AG29" i="6"/>
  <c r="AH29" i="6"/>
  <c r="AI29" i="6"/>
  <c r="AJ29" i="6"/>
  <c r="AD30" i="6"/>
  <c r="AE30" i="6"/>
  <c r="AF30" i="6"/>
  <c r="AG30" i="6"/>
  <c r="AH30" i="6"/>
  <c r="AI30" i="6"/>
  <c r="AJ30" i="6"/>
  <c r="AD31" i="6"/>
  <c r="AE31" i="6"/>
  <c r="AF31" i="6"/>
  <c r="AG31" i="6"/>
  <c r="AH31" i="6"/>
  <c r="AI31" i="6"/>
  <c r="AJ31" i="6"/>
  <c r="AD32" i="6"/>
  <c r="AE32" i="6"/>
  <c r="AF32" i="6"/>
  <c r="AG32" i="6"/>
  <c r="AH32" i="6"/>
  <c r="AI32" i="6"/>
  <c r="AJ32" i="6"/>
  <c r="AC29" i="6"/>
  <c r="AC30" i="6"/>
  <c r="AC31" i="6"/>
  <c r="AC32" i="6"/>
  <c r="AC33" i="6"/>
  <c r="AC28" i="6"/>
  <c r="AD5" i="6"/>
  <c r="AE5" i="6"/>
  <c r="AF5" i="6"/>
  <c r="AG5" i="6"/>
  <c r="AH5" i="6"/>
  <c r="AI5" i="6"/>
  <c r="AJ5" i="6"/>
  <c r="AD6" i="6"/>
  <c r="AE6" i="6"/>
  <c r="AF6" i="6"/>
  <c r="AG6" i="6"/>
  <c r="AH6" i="6"/>
  <c r="AI6" i="6"/>
  <c r="AJ6" i="6"/>
  <c r="AD8" i="6"/>
  <c r="AE8" i="6"/>
  <c r="AF8" i="6"/>
  <c r="AG8" i="6"/>
  <c r="AH8" i="6"/>
  <c r="AI8" i="6"/>
  <c r="AJ8" i="6"/>
  <c r="AD9" i="6"/>
  <c r="AE9" i="6"/>
  <c r="AF9" i="6"/>
  <c r="AG9" i="6"/>
  <c r="AH9" i="6"/>
  <c r="AI9" i="6"/>
  <c r="AJ9" i="6"/>
  <c r="AC6" i="6"/>
  <c r="AC7" i="6"/>
  <c r="AC8" i="6"/>
  <c r="AC9" i="6"/>
  <c r="AC5" i="6"/>
  <c r="AD74" i="4"/>
  <c r="AE74" i="4"/>
  <c r="AF74" i="4"/>
  <c r="AG74" i="4"/>
  <c r="AH74" i="4"/>
  <c r="AI74" i="4"/>
  <c r="AJ74" i="4"/>
  <c r="AD75" i="4"/>
  <c r="AE75" i="4"/>
  <c r="AF75" i="4"/>
  <c r="AG75" i="4"/>
  <c r="AH75" i="4"/>
  <c r="AI75" i="4"/>
  <c r="AJ75" i="4"/>
  <c r="AJ76" i="4"/>
  <c r="AD77" i="4"/>
  <c r="AE77" i="4"/>
  <c r="AF77" i="4"/>
  <c r="AG77" i="4"/>
  <c r="AH77" i="4"/>
  <c r="AI77" i="4"/>
  <c r="AJ77" i="4"/>
  <c r="AD78" i="4"/>
  <c r="AE78" i="4"/>
  <c r="AF78" i="4"/>
  <c r="AG78" i="4"/>
  <c r="AH78" i="4"/>
  <c r="AI78" i="4"/>
  <c r="AJ78" i="4"/>
  <c r="AG79" i="4"/>
  <c r="AI79" i="4"/>
  <c r="AC75" i="4"/>
  <c r="AC77" i="4"/>
  <c r="AC78" i="4"/>
  <c r="AC79" i="4"/>
  <c r="AC74" i="4"/>
  <c r="AD51" i="4"/>
  <c r="AE51" i="4"/>
  <c r="AF51" i="4"/>
  <c r="AG51" i="4"/>
  <c r="AH51" i="4"/>
  <c r="AI51" i="4"/>
  <c r="AJ51" i="4"/>
  <c r="AD52" i="4"/>
  <c r="AE52" i="4"/>
  <c r="AF52" i="4"/>
  <c r="AG52" i="4"/>
  <c r="AH52" i="4"/>
  <c r="AI52" i="4"/>
  <c r="AJ52" i="4"/>
  <c r="AE53" i="4"/>
  <c r="AG53" i="4"/>
  <c r="AD54" i="4"/>
  <c r="AE54" i="4"/>
  <c r="AF54" i="4"/>
  <c r="AG54" i="4"/>
  <c r="AH54" i="4"/>
  <c r="AI54" i="4"/>
  <c r="AJ54" i="4"/>
  <c r="AD55" i="4"/>
  <c r="AE55" i="4"/>
  <c r="AF55" i="4"/>
  <c r="AG55" i="4"/>
  <c r="AH55" i="4"/>
  <c r="AI55" i="4"/>
  <c r="AJ55" i="4"/>
  <c r="AD56" i="4"/>
  <c r="AG56" i="4"/>
  <c r="AJ56" i="4"/>
  <c r="AC52" i="4"/>
  <c r="AC53" i="4"/>
  <c r="AC54" i="4"/>
  <c r="AC55" i="4"/>
  <c r="AC51" i="4"/>
  <c r="AC29" i="4"/>
  <c r="AD29" i="4"/>
  <c r="AE29" i="4"/>
  <c r="AF29" i="4"/>
  <c r="AG29" i="4"/>
  <c r="AH29" i="4"/>
  <c r="AI29" i="4"/>
  <c r="AJ29" i="4"/>
  <c r="AG30" i="4"/>
  <c r="AI30" i="4"/>
  <c r="AJ30" i="4"/>
  <c r="AC31" i="4"/>
  <c r="AD31" i="4"/>
  <c r="AE31" i="4"/>
  <c r="AF31" i="4"/>
  <c r="AG31" i="4"/>
  <c r="AH31" i="4"/>
  <c r="AI31" i="4"/>
  <c r="AJ31" i="4"/>
  <c r="AC32" i="4"/>
  <c r="AD32" i="4"/>
  <c r="AE32" i="4"/>
  <c r="AF32" i="4"/>
  <c r="AG32" i="4"/>
  <c r="AH32" i="4"/>
  <c r="AI32" i="4"/>
  <c r="AJ32" i="4"/>
  <c r="AD33" i="4"/>
  <c r="AG33" i="4"/>
  <c r="AH33" i="4"/>
  <c r="AJ33" i="4"/>
  <c r="AD28" i="4"/>
  <c r="AE28" i="4"/>
  <c r="AF28" i="4"/>
  <c r="AG28" i="4"/>
  <c r="AH28" i="4"/>
  <c r="AI28" i="4"/>
  <c r="AJ28" i="4"/>
  <c r="AC28" i="4"/>
  <c r="AD5" i="4"/>
  <c r="AE5" i="4"/>
  <c r="AF5" i="4"/>
  <c r="AG5" i="4"/>
  <c r="AH5" i="4"/>
  <c r="AI5" i="4"/>
  <c r="AJ5" i="4"/>
  <c r="AD6" i="4"/>
  <c r="AE6" i="4"/>
  <c r="AF6" i="4"/>
  <c r="AG6" i="4"/>
  <c r="AH6" i="4"/>
  <c r="AI6" i="4"/>
  <c r="AJ6" i="4"/>
  <c r="AD8" i="4"/>
  <c r="AE8" i="4"/>
  <c r="AF8" i="4"/>
  <c r="AG8" i="4"/>
  <c r="AH8" i="4"/>
  <c r="AI8" i="4"/>
  <c r="AJ8" i="4"/>
  <c r="AD9" i="4"/>
  <c r="AE9" i="4"/>
  <c r="AF9" i="4"/>
  <c r="AG9" i="4"/>
  <c r="AH9" i="4"/>
  <c r="AI9" i="4"/>
  <c r="AJ9" i="4"/>
  <c r="AC8" i="4"/>
  <c r="AC9" i="4"/>
  <c r="AC5" i="4"/>
  <c r="D76" i="6"/>
  <c r="E76" i="6"/>
  <c r="F76" i="6"/>
  <c r="G76" i="6"/>
  <c r="H76" i="6"/>
  <c r="I76" i="6"/>
  <c r="J76" i="6"/>
  <c r="D53" i="4"/>
  <c r="E53" i="4"/>
  <c r="F53" i="4"/>
  <c r="G53" i="4"/>
  <c r="H53" i="4"/>
  <c r="I53" i="4"/>
  <c r="J53" i="4"/>
  <c r="D53" i="6"/>
  <c r="E53" i="6"/>
  <c r="F53" i="6"/>
  <c r="G53" i="6"/>
  <c r="H53" i="6"/>
  <c r="I53" i="6"/>
  <c r="D30" i="4"/>
  <c r="E30" i="4"/>
  <c r="F30" i="4"/>
  <c r="G30" i="4"/>
  <c r="H30" i="4"/>
  <c r="I30" i="4"/>
  <c r="J30" i="4"/>
  <c r="C30" i="4"/>
  <c r="D30" i="6"/>
  <c r="E30" i="6"/>
  <c r="F30" i="6"/>
  <c r="G30" i="6"/>
  <c r="H30" i="6"/>
  <c r="I30" i="6"/>
  <c r="J30" i="6"/>
  <c r="C30" i="6"/>
  <c r="J79" i="4"/>
  <c r="J76" i="4"/>
  <c r="D79" i="4"/>
  <c r="E79" i="4"/>
  <c r="F79" i="4"/>
  <c r="G79" i="4"/>
  <c r="H79" i="4"/>
  <c r="I79" i="4"/>
  <c r="C79" i="4"/>
  <c r="D76" i="4"/>
  <c r="E76" i="4"/>
  <c r="F76" i="4"/>
  <c r="G76" i="4"/>
  <c r="H76" i="4"/>
  <c r="I76" i="4"/>
  <c r="C76" i="4"/>
  <c r="D33" i="4"/>
  <c r="E33" i="4"/>
  <c r="F33" i="4"/>
  <c r="G33" i="4"/>
  <c r="H33" i="4"/>
  <c r="I33" i="4"/>
  <c r="J33" i="4"/>
  <c r="C33" i="4"/>
  <c r="AH10" i="4"/>
  <c r="AD10" i="4"/>
  <c r="AJ7" i="4"/>
  <c r="AH7" i="4"/>
  <c r="AF7" i="4"/>
  <c r="AD7" i="4"/>
  <c r="AJ33" i="7"/>
  <c r="AE33" i="7"/>
  <c r="AG33" i="7"/>
  <c r="AI33" i="7"/>
  <c r="AD76" i="7"/>
  <c r="AF76" i="7"/>
  <c r="AH76" i="7"/>
  <c r="AJ76" i="7"/>
  <c r="D53" i="7"/>
  <c r="E53" i="7"/>
  <c r="F53" i="7"/>
  <c r="G53" i="7"/>
  <c r="H53" i="7"/>
  <c r="I53" i="7"/>
  <c r="J53" i="7"/>
  <c r="C53" i="7"/>
  <c r="AE30" i="7"/>
  <c r="AF30" i="7"/>
  <c r="AH30" i="7"/>
  <c r="C30" i="7"/>
  <c r="AJ79" i="7"/>
  <c r="AI79" i="7"/>
  <c r="AH79" i="7"/>
  <c r="AG79" i="7"/>
  <c r="AF79" i="7"/>
  <c r="AE79" i="7"/>
  <c r="AD79" i="7"/>
  <c r="AC79" i="7"/>
  <c r="AJ78" i="7"/>
  <c r="AI78" i="7"/>
  <c r="AH78" i="7"/>
  <c r="AG78" i="7"/>
  <c r="AF78" i="7"/>
  <c r="AE78" i="7"/>
  <c r="AD78" i="7"/>
  <c r="AC78" i="7"/>
  <c r="AI76" i="7"/>
  <c r="AG76" i="7"/>
  <c r="AE76" i="7"/>
  <c r="AC76" i="7"/>
  <c r="AJ56" i="7"/>
  <c r="AI56" i="7"/>
  <c r="AH56" i="7"/>
  <c r="AG56" i="7"/>
  <c r="AF56" i="7"/>
  <c r="AE56" i="7"/>
  <c r="AD56" i="7"/>
  <c r="AC56" i="7"/>
  <c r="AJ55" i="7"/>
  <c r="AI55" i="7"/>
  <c r="AH55" i="7"/>
  <c r="AG55" i="7"/>
  <c r="AF55" i="7"/>
  <c r="AE55" i="7"/>
  <c r="AD55" i="7"/>
  <c r="AC55" i="7"/>
  <c r="AH33" i="7"/>
  <c r="AF33" i="7"/>
  <c r="AD33" i="7"/>
  <c r="AC33" i="7"/>
  <c r="AJ32" i="7"/>
  <c r="AI32" i="7"/>
  <c r="AH32" i="7"/>
  <c r="AG32" i="7"/>
  <c r="AF32" i="7"/>
  <c r="AE32" i="7"/>
  <c r="AD32" i="7"/>
  <c r="AC32" i="7"/>
  <c r="AJ30" i="7"/>
  <c r="AI30" i="7"/>
  <c r="AG30" i="7"/>
  <c r="AD30" i="7"/>
  <c r="AJ29" i="7"/>
  <c r="AJ10" i="7"/>
  <c r="AI10" i="7"/>
  <c r="AH10" i="7"/>
  <c r="AG10" i="7"/>
  <c r="AF10" i="7"/>
  <c r="AE10" i="7"/>
  <c r="AD10" i="7"/>
  <c r="AC10" i="7"/>
  <c r="AJ7" i="7"/>
  <c r="AI7" i="7"/>
  <c r="AH7" i="7"/>
  <c r="AG7" i="7"/>
  <c r="AF7" i="7"/>
  <c r="AE7" i="7"/>
  <c r="AD7" i="7"/>
  <c r="AH79" i="8"/>
  <c r="AE79" i="8"/>
  <c r="AD79" i="8"/>
  <c r="AJ78" i="8"/>
  <c r="AI78" i="8"/>
  <c r="AH78" i="8"/>
  <c r="AG78" i="8"/>
  <c r="AF78" i="8"/>
  <c r="AE78" i="8"/>
  <c r="AD78" i="8"/>
  <c r="AC78" i="8"/>
  <c r="AI76" i="8"/>
  <c r="AH76" i="8"/>
  <c r="AG76" i="8"/>
  <c r="AF76" i="8"/>
  <c r="AC76" i="8"/>
  <c r="AH56" i="8"/>
  <c r="AD56" i="8"/>
  <c r="AJ55" i="8"/>
  <c r="AI55" i="8"/>
  <c r="AH55" i="8"/>
  <c r="AG55" i="8"/>
  <c r="AF55" i="8"/>
  <c r="AE55" i="8"/>
  <c r="AD55" i="8"/>
  <c r="AC55" i="8"/>
  <c r="AJ53" i="8"/>
  <c r="AI53" i="8"/>
  <c r="AG53" i="8"/>
  <c r="AE53" i="8"/>
  <c r="AC53" i="8"/>
  <c r="AH33" i="8"/>
  <c r="AE33" i="8"/>
  <c r="AD33" i="8"/>
  <c r="AJ32" i="8"/>
  <c r="AI32" i="8"/>
  <c r="AH32" i="8"/>
  <c r="AG32" i="8"/>
  <c r="AF32" i="8"/>
  <c r="AE32" i="8"/>
  <c r="AD32" i="8"/>
  <c r="AC32" i="8"/>
  <c r="AJ30" i="8"/>
  <c r="AH30" i="8"/>
  <c r="AE30" i="8"/>
  <c r="AI10" i="8"/>
  <c r="AG10" i="8"/>
  <c r="AE10" i="8"/>
  <c r="AC10" i="8"/>
  <c r="AC9" i="8"/>
  <c r="AJ7" i="8"/>
  <c r="AI7" i="8"/>
  <c r="AG7" i="8"/>
  <c r="AF7" i="8"/>
  <c r="AI10" i="4"/>
  <c r="AG10" i="4"/>
  <c r="AC10" i="4"/>
  <c r="AI7" i="4"/>
  <c r="AG7" i="4"/>
  <c r="AE7" i="4"/>
  <c r="AC7" i="4"/>
  <c r="AC6" i="4"/>
  <c r="AC7" i="7"/>
  <c r="C7" i="6"/>
  <c r="AE7" i="6"/>
  <c r="AD7" i="6"/>
  <c r="AG7" i="6"/>
  <c r="AI7" i="6"/>
  <c r="AJ7" i="6"/>
  <c r="C10" i="6"/>
  <c r="AD10" i="6"/>
  <c r="AE10" i="6"/>
  <c r="AF10" i="6"/>
  <c r="AG10" i="6"/>
  <c r="AH10" i="6"/>
  <c r="AI10" i="6"/>
  <c r="AJ10" i="6"/>
  <c r="C33" i="6"/>
  <c r="AD33" i="6"/>
  <c r="AE33" i="6"/>
  <c r="AF33" i="6"/>
  <c r="AG33" i="6"/>
  <c r="AH33" i="6"/>
  <c r="AI33" i="6"/>
  <c r="AJ33" i="6"/>
  <c r="AC56" i="6"/>
  <c r="AD56" i="6"/>
  <c r="AF56" i="6"/>
  <c r="AG56" i="6"/>
  <c r="AE56" i="6"/>
  <c r="AH56" i="6"/>
  <c r="AI56" i="6"/>
  <c r="AJ56" i="6"/>
  <c r="C76" i="6"/>
  <c r="AG78" i="6"/>
  <c r="AH78" i="6"/>
  <c r="C79" i="6"/>
  <c r="AD79" i="6"/>
  <c r="AE79" i="6"/>
  <c r="AF79" i="6"/>
  <c r="AG79" i="6"/>
  <c r="AH79" i="6"/>
  <c r="AI79" i="6"/>
  <c r="AJ79" i="6"/>
  <c r="AH7" i="6"/>
  <c r="AF7" i="6"/>
  <c r="T11" i="2"/>
  <c r="W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11" i="2"/>
  <c r="T60" i="2"/>
  <c r="G33" i="2"/>
  <c r="H33" i="2"/>
  <c r="V33" i="2" s="1"/>
  <c r="AJ33" i="2" s="1"/>
  <c r="I33" i="2"/>
  <c r="W33" i="2" s="1"/>
  <c r="AK33" i="2" s="1"/>
  <c r="J33" i="2"/>
  <c r="G79" i="2"/>
  <c r="H79" i="2"/>
  <c r="I79" i="2"/>
  <c r="J79" i="2"/>
  <c r="I76" i="2"/>
  <c r="J76" i="2"/>
  <c r="G56" i="2"/>
  <c r="U56" i="2" s="1"/>
  <c r="AI56" i="2" s="1"/>
  <c r="H56" i="2"/>
  <c r="I56" i="2"/>
  <c r="J56" i="2"/>
  <c r="X56" i="2" s="1"/>
  <c r="AL56" i="2" s="1"/>
  <c r="G53" i="2"/>
  <c r="H53" i="2"/>
  <c r="I53" i="2"/>
  <c r="J53" i="2"/>
  <c r="G30" i="2"/>
  <c r="U30" i="2" s="1"/>
  <c r="H30" i="2"/>
  <c r="I30" i="2"/>
  <c r="W30" i="2" s="1"/>
  <c r="J30" i="2"/>
  <c r="X30" i="2" s="1"/>
  <c r="AL30" i="2" s="1"/>
  <c r="G10" i="2"/>
  <c r="H10" i="2"/>
  <c r="I10" i="2"/>
  <c r="J10" i="2"/>
  <c r="X10" i="2" s="1"/>
  <c r="G7" i="2"/>
  <c r="H7" i="2"/>
  <c r="I7" i="2"/>
  <c r="J7" i="2"/>
  <c r="R74" i="2"/>
  <c r="S74" i="2"/>
  <c r="T74" i="2"/>
  <c r="U74" i="2"/>
  <c r="V74" i="2"/>
  <c r="W74" i="2"/>
  <c r="X74" i="2"/>
  <c r="R75" i="2"/>
  <c r="S75" i="2"/>
  <c r="T75" i="2"/>
  <c r="U75" i="2"/>
  <c r="V75" i="2"/>
  <c r="W75" i="2"/>
  <c r="X75" i="2"/>
  <c r="W76" i="2"/>
  <c r="X76" i="2"/>
  <c r="R77" i="2"/>
  <c r="S77" i="2"/>
  <c r="T77" i="2"/>
  <c r="U77" i="2"/>
  <c r="V77" i="2"/>
  <c r="W77" i="2"/>
  <c r="X77" i="2"/>
  <c r="R78" i="2"/>
  <c r="S78" i="2"/>
  <c r="T78" i="2"/>
  <c r="U78" i="2"/>
  <c r="V78" i="2"/>
  <c r="W78" i="2"/>
  <c r="X78" i="2"/>
  <c r="U79" i="2"/>
  <c r="V79" i="2"/>
  <c r="W79" i="2"/>
  <c r="X79" i="2"/>
  <c r="Q75" i="2"/>
  <c r="Q77" i="2"/>
  <c r="Q78" i="2"/>
  <c r="Q74" i="2"/>
  <c r="R51" i="2"/>
  <c r="S51" i="2"/>
  <c r="T51" i="2"/>
  <c r="U51" i="2"/>
  <c r="V51" i="2"/>
  <c r="W51" i="2"/>
  <c r="X51" i="2"/>
  <c r="R52" i="2"/>
  <c r="S52" i="2"/>
  <c r="T52" i="2"/>
  <c r="U52" i="2"/>
  <c r="V52" i="2"/>
  <c r="W52" i="2"/>
  <c r="X52" i="2"/>
  <c r="U53" i="2"/>
  <c r="V53" i="2"/>
  <c r="W53" i="2"/>
  <c r="X53" i="2"/>
  <c r="R54" i="2"/>
  <c r="S54" i="2"/>
  <c r="T54" i="2"/>
  <c r="U54" i="2"/>
  <c r="V54" i="2"/>
  <c r="W54" i="2"/>
  <c r="X54" i="2"/>
  <c r="R55" i="2"/>
  <c r="S55" i="2"/>
  <c r="T55" i="2"/>
  <c r="U55" i="2"/>
  <c r="V55" i="2"/>
  <c r="W55" i="2"/>
  <c r="X55" i="2"/>
  <c r="V56" i="2"/>
  <c r="W56" i="2"/>
  <c r="Q52" i="2"/>
  <c r="Q54" i="2"/>
  <c r="Q55" i="2"/>
  <c r="Q51" i="2"/>
  <c r="Q58" i="2"/>
  <c r="X33" i="2"/>
  <c r="R28" i="2"/>
  <c r="S28" i="2"/>
  <c r="T28" i="2"/>
  <c r="U28" i="2"/>
  <c r="V28" i="2"/>
  <c r="W28" i="2"/>
  <c r="X28" i="2"/>
  <c r="R29" i="2"/>
  <c r="S29" i="2"/>
  <c r="T29" i="2"/>
  <c r="U29" i="2"/>
  <c r="V29" i="2"/>
  <c r="W29" i="2"/>
  <c r="X29" i="2"/>
  <c r="V30" i="2"/>
  <c r="R31" i="2"/>
  <c r="S31" i="2"/>
  <c r="T31" i="2"/>
  <c r="U31" i="2"/>
  <c r="V31" i="2"/>
  <c r="W31" i="2"/>
  <c r="X31" i="2"/>
  <c r="R32" i="2"/>
  <c r="S32" i="2"/>
  <c r="T32" i="2"/>
  <c r="U32" i="2"/>
  <c r="V32" i="2"/>
  <c r="W32" i="2"/>
  <c r="X32" i="2"/>
  <c r="U33" i="2"/>
  <c r="Q29" i="2"/>
  <c r="Q31" i="2"/>
  <c r="Q32" i="2"/>
  <c r="Q28" i="2"/>
  <c r="R5" i="2"/>
  <c r="AF5" i="2" s="1"/>
  <c r="S5" i="2"/>
  <c r="AG5" i="2"/>
  <c r="T5" i="2"/>
  <c r="AH5" i="2" s="1"/>
  <c r="U5" i="2"/>
  <c r="V5" i="2"/>
  <c r="W5" i="2"/>
  <c r="X5" i="2"/>
  <c r="R6" i="2"/>
  <c r="AF6" i="2" s="1"/>
  <c r="S6" i="2"/>
  <c r="AG6" i="2" s="1"/>
  <c r="T6" i="2"/>
  <c r="AH6" i="2"/>
  <c r="U6" i="2"/>
  <c r="V6" i="2"/>
  <c r="W6" i="2"/>
  <c r="X6" i="2"/>
  <c r="U7" i="2"/>
  <c r="V7" i="2"/>
  <c r="W7" i="2"/>
  <c r="X7" i="2"/>
  <c r="R8" i="2"/>
  <c r="AF8" i="2" s="1"/>
  <c r="S8" i="2"/>
  <c r="AG8" i="2" s="1"/>
  <c r="T8" i="2"/>
  <c r="AH8" i="2" s="1"/>
  <c r="U8" i="2"/>
  <c r="V8" i="2"/>
  <c r="W8" i="2"/>
  <c r="X8" i="2"/>
  <c r="R9" i="2"/>
  <c r="AF9" i="2" s="1"/>
  <c r="S9" i="2"/>
  <c r="AG9" i="2" s="1"/>
  <c r="T9" i="2"/>
  <c r="AH9" i="2" s="1"/>
  <c r="U9" i="2"/>
  <c r="V9" i="2"/>
  <c r="W9" i="2"/>
  <c r="X9" i="2"/>
  <c r="U10" i="2"/>
  <c r="V10" i="2"/>
  <c r="W10" i="2"/>
  <c r="Q6" i="2"/>
  <c r="AE6" i="2" s="1"/>
  <c r="Q8" i="2"/>
  <c r="AE8" i="2" s="1"/>
  <c r="Q9" i="2"/>
  <c r="AE9" i="2" s="1"/>
  <c r="Q5" i="2"/>
  <c r="AE5" i="2"/>
  <c r="R59" i="2"/>
  <c r="Q87" i="2"/>
  <c r="Q88" i="2"/>
  <c r="R35" i="2"/>
  <c r="R34" i="2"/>
  <c r="R47" i="2"/>
  <c r="Q47" i="2"/>
  <c r="Q35" i="2"/>
  <c r="Q36" i="2"/>
  <c r="Q37" i="2"/>
  <c r="Q38" i="2"/>
  <c r="Q39" i="2"/>
  <c r="Q40" i="2"/>
  <c r="Q41" i="2"/>
  <c r="Q42" i="2"/>
  <c r="Q43" i="2"/>
  <c r="Q44" i="2"/>
  <c r="Q45" i="2"/>
  <c r="Q46" i="2"/>
  <c r="Q34" i="2"/>
  <c r="V59" i="2"/>
  <c r="C56" i="2"/>
  <c r="Q56" i="2" s="1"/>
  <c r="D56" i="2"/>
  <c r="R56" i="2" s="1"/>
  <c r="E56" i="2"/>
  <c r="S56" i="2" s="1"/>
  <c r="F56" i="2"/>
  <c r="T56" i="2" s="1"/>
  <c r="C53" i="2"/>
  <c r="Q53" i="2" s="1"/>
  <c r="D53" i="2"/>
  <c r="R53" i="2" s="1"/>
  <c r="E53" i="2"/>
  <c r="S53" i="2" s="1"/>
  <c r="F53" i="2"/>
  <c r="T53" i="2" s="1"/>
  <c r="C33" i="2"/>
  <c r="Q33" i="2" s="1"/>
  <c r="D33" i="2"/>
  <c r="R33" i="2" s="1"/>
  <c r="E33" i="2"/>
  <c r="S33" i="2" s="1"/>
  <c r="F33" i="2"/>
  <c r="T33" i="2" s="1"/>
  <c r="C30" i="2"/>
  <c r="Q30" i="2" s="1"/>
  <c r="D30" i="2"/>
  <c r="R30" i="2" s="1"/>
  <c r="E30" i="2"/>
  <c r="S30" i="2" s="1"/>
  <c r="F30" i="2"/>
  <c r="T30" i="2" s="1"/>
  <c r="C10" i="2"/>
  <c r="Q10" i="2" s="1"/>
  <c r="AE10" i="2" s="1"/>
  <c r="D10" i="2"/>
  <c r="R10" i="2" s="1"/>
  <c r="AF10" i="2" s="1"/>
  <c r="E10" i="2"/>
  <c r="S10" i="2" s="1"/>
  <c r="AG10" i="2" s="1"/>
  <c r="F10" i="2"/>
  <c r="T10" i="2" s="1"/>
  <c r="AH10" i="2" s="1"/>
  <c r="C7" i="2"/>
  <c r="Q7" i="2" s="1"/>
  <c r="D7" i="2"/>
  <c r="R7" i="2" s="1"/>
  <c r="E7" i="2"/>
  <c r="S7" i="2" s="1"/>
  <c r="F7" i="2"/>
  <c r="T7" i="2" s="1"/>
  <c r="C79" i="2"/>
  <c r="Q79" i="2" s="1"/>
  <c r="D79" i="2"/>
  <c r="R79" i="2" s="1"/>
  <c r="E79" i="2"/>
  <c r="S79" i="2" s="1"/>
  <c r="F79" i="2"/>
  <c r="T79" i="2" s="1"/>
  <c r="C76" i="2"/>
  <c r="Q76" i="2" s="1"/>
  <c r="D76" i="2"/>
  <c r="R76" i="2" s="1"/>
  <c r="E76" i="2"/>
  <c r="S76" i="2" s="1"/>
  <c r="F76" i="2"/>
  <c r="T76" i="2" s="1"/>
  <c r="AF74" i="3"/>
  <c r="AG74" i="3"/>
  <c r="AH74" i="3"/>
  <c r="AI74" i="3"/>
  <c r="AJ74" i="3"/>
  <c r="AK74" i="3"/>
  <c r="AL74" i="3"/>
  <c r="AM74" i="3"/>
  <c r="AF75" i="3"/>
  <c r="AG75" i="3"/>
  <c r="AH75" i="3"/>
  <c r="AI75" i="3"/>
  <c r="AJ75" i="3"/>
  <c r="AK75" i="3"/>
  <c r="AL75" i="3"/>
  <c r="AM75" i="3"/>
  <c r="AF77" i="3"/>
  <c r="AG77" i="3"/>
  <c r="AH77" i="3"/>
  <c r="AI77" i="3"/>
  <c r="AJ77" i="3"/>
  <c r="AK77" i="3"/>
  <c r="AL77" i="3"/>
  <c r="AM77" i="3"/>
  <c r="AF78" i="3"/>
  <c r="AG78" i="3"/>
  <c r="AH78" i="3"/>
  <c r="AI78" i="3"/>
  <c r="AJ78" i="3"/>
  <c r="AK78" i="3"/>
  <c r="AL78" i="3"/>
  <c r="AM78" i="3"/>
  <c r="AE75" i="3"/>
  <c r="AE77" i="3"/>
  <c r="AE78" i="3"/>
  <c r="AF51" i="3"/>
  <c r="AG51" i="3"/>
  <c r="AH51" i="3"/>
  <c r="AI51" i="3"/>
  <c r="AJ51" i="3"/>
  <c r="AK51" i="3"/>
  <c r="AL51" i="3"/>
  <c r="AM51" i="3"/>
  <c r="AF52" i="3"/>
  <c r="AG52" i="3"/>
  <c r="AH52" i="3"/>
  <c r="AI52" i="3"/>
  <c r="AJ52" i="3"/>
  <c r="AK52" i="3"/>
  <c r="AL52" i="3"/>
  <c r="AM52" i="3"/>
  <c r="AF54" i="3"/>
  <c r="AG54" i="3"/>
  <c r="AH54" i="3"/>
  <c r="AI54" i="3"/>
  <c r="AJ54" i="3"/>
  <c r="AK54" i="3"/>
  <c r="AL54" i="3"/>
  <c r="AM54" i="3"/>
  <c r="AF55" i="3"/>
  <c r="AG55" i="3"/>
  <c r="AH55" i="3"/>
  <c r="AI55" i="3"/>
  <c r="AJ55" i="3"/>
  <c r="AK55" i="3"/>
  <c r="AL55" i="3"/>
  <c r="AM55" i="3"/>
  <c r="AE52" i="3"/>
  <c r="AE54" i="3"/>
  <c r="AE55" i="3"/>
  <c r="AF28" i="3"/>
  <c r="AG28" i="3"/>
  <c r="AH28" i="3"/>
  <c r="AI28" i="3"/>
  <c r="AJ28" i="3"/>
  <c r="AK28" i="3"/>
  <c r="AL28" i="3"/>
  <c r="AM28" i="3"/>
  <c r="AF29" i="3"/>
  <c r="AG29" i="3"/>
  <c r="AH29" i="3"/>
  <c r="AI29" i="3"/>
  <c r="AJ29" i="3"/>
  <c r="AK29" i="3"/>
  <c r="AL29" i="3"/>
  <c r="AM29" i="3"/>
  <c r="AF31" i="3"/>
  <c r="AG31" i="3"/>
  <c r="AH31" i="3"/>
  <c r="AI31" i="3"/>
  <c r="AJ31" i="3"/>
  <c r="AK31" i="3"/>
  <c r="AL31" i="3"/>
  <c r="AM31" i="3"/>
  <c r="AF32" i="3"/>
  <c r="AG32" i="3"/>
  <c r="AH32" i="3"/>
  <c r="AI32" i="3"/>
  <c r="AJ32" i="3"/>
  <c r="AK32" i="3"/>
  <c r="AL32" i="3"/>
  <c r="AM32" i="3"/>
  <c r="AE29" i="3"/>
  <c r="AE31" i="3"/>
  <c r="AE32" i="3"/>
  <c r="AE6" i="3"/>
  <c r="AF6" i="3"/>
  <c r="AG6" i="3"/>
  <c r="AH6" i="3"/>
  <c r="AI6" i="3"/>
  <c r="AJ6" i="3"/>
  <c r="AK6" i="3"/>
  <c r="AL6" i="3"/>
  <c r="AM6" i="3"/>
  <c r="AE8" i="3"/>
  <c r="AF8" i="3"/>
  <c r="AG8" i="3"/>
  <c r="AH8" i="3"/>
  <c r="AI8" i="3"/>
  <c r="AJ8" i="3"/>
  <c r="AK8" i="3"/>
  <c r="AL8" i="3"/>
  <c r="AM8" i="3"/>
  <c r="AE9" i="3"/>
  <c r="AF9" i="3"/>
  <c r="AG9" i="3"/>
  <c r="AH9" i="3"/>
  <c r="AI9" i="3"/>
  <c r="AJ9" i="3"/>
  <c r="AK9" i="3"/>
  <c r="AL9" i="3"/>
  <c r="AM9" i="3"/>
  <c r="AF5" i="3"/>
  <c r="AG5" i="3"/>
  <c r="AH5" i="3"/>
  <c r="AI5" i="3"/>
  <c r="AJ5" i="3"/>
  <c r="AK5" i="3"/>
  <c r="AL5" i="3"/>
  <c r="AM5" i="3"/>
  <c r="AE74" i="3"/>
  <c r="AE51" i="3"/>
  <c r="AE28" i="3"/>
  <c r="AE5" i="3"/>
  <c r="R74" i="3"/>
  <c r="S74" i="3"/>
  <c r="T74" i="3"/>
  <c r="U74" i="3"/>
  <c r="V74" i="3"/>
  <c r="W74" i="3"/>
  <c r="X74" i="3"/>
  <c r="Y74" i="3"/>
  <c r="R75" i="3"/>
  <c r="S75" i="3"/>
  <c r="T75" i="3"/>
  <c r="U75" i="3"/>
  <c r="V75" i="3"/>
  <c r="W75" i="3"/>
  <c r="X75" i="3"/>
  <c r="Y75" i="3"/>
  <c r="R77" i="3"/>
  <c r="S77" i="3"/>
  <c r="T77" i="3"/>
  <c r="U77" i="3"/>
  <c r="V77" i="3"/>
  <c r="W77" i="3"/>
  <c r="X77" i="3"/>
  <c r="Y77" i="3"/>
  <c r="R78" i="3"/>
  <c r="S78" i="3"/>
  <c r="T78" i="3"/>
  <c r="U78" i="3"/>
  <c r="V78" i="3"/>
  <c r="W78" i="3"/>
  <c r="X78" i="3"/>
  <c r="Y78" i="3"/>
  <c r="Q75" i="3"/>
  <c r="Q77" i="3"/>
  <c r="Q78" i="3"/>
  <c r="Q74" i="3"/>
  <c r="R51" i="3"/>
  <c r="S51" i="3"/>
  <c r="T51" i="3"/>
  <c r="U51" i="3"/>
  <c r="V51" i="3"/>
  <c r="W51" i="3"/>
  <c r="X51" i="3"/>
  <c r="Y51" i="3"/>
  <c r="R52" i="3"/>
  <c r="S52" i="3"/>
  <c r="T52" i="3"/>
  <c r="U52" i="3"/>
  <c r="V52" i="3"/>
  <c r="W52" i="3"/>
  <c r="X52" i="3"/>
  <c r="Y52" i="3"/>
  <c r="R54" i="3"/>
  <c r="S54" i="3"/>
  <c r="T54" i="3"/>
  <c r="U54" i="3"/>
  <c r="V54" i="3"/>
  <c r="W54" i="3"/>
  <c r="X54" i="3"/>
  <c r="Y54" i="3"/>
  <c r="R55" i="3"/>
  <c r="S55" i="3"/>
  <c r="T55" i="3"/>
  <c r="U55" i="3"/>
  <c r="V55" i="3"/>
  <c r="W55" i="3"/>
  <c r="X55" i="3"/>
  <c r="Y55" i="3"/>
  <c r="Q52" i="3"/>
  <c r="Q54" i="3"/>
  <c r="Q55" i="3"/>
  <c r="Q51" i="3"/>
  <c r="Q29" i="3"/>
  <c r="R29" i="3"/>
  <c r="S29" i="3"/>
  <c r="T29" i="3"/>
  <c r="U29" i="3"/>
  <c r="V29" i="3"/>
  <c r="W29" i="3"/>
  <c r="X29" i="3"/>
  <c r="Y29" i="3"/>
  <c r="Q31" i="3"/>
  <c r="R31" i="3"/>
  <c r="S31" i="3"/>
  <c r="T31" i="3"/>
  <c r="U31" i="3"/>
  <c r="V31" i="3"/>
  <c r="W31" i="3"/>
  <c r="X31" i="3"/>
  <c r="Y31" i="3"/>
  <c r="Q32" i="3"/>
  <c r="R32" i="3"/>
  <c r="S32" i="3"/>
  <c r="T32" i="3"/>
  <c r="U32" i="3"/>
  <c r="V32" i="3"/>
  <c r="W32" i="3"/>
  <c r="X32" i="3"/>
  <c r="Y32" i="3"/>
  <c r="R28" i="3"/>
  <c r="S28" i="3"/>
  <c r="T28" i="3"/>
  <c r="U28" i="3"/>
  <c r="V28" i="3"/>
  <c r="W28" i="3"/>
  <c r="X28" i="3"/>
  <c r="Y28" i="3"/>
  <c r="Q28" i="3"/>
  <c r="W8" i="3"/>
  <c r="R5" i="3"/>
  <c r="S5" i="3"/>
  <c r="T5" i="3"/>
  <c r="U5" i="3"/>
  <c r="V5" i="3"/>
  <c r="W5" i="3"/>
  <c r="X5" i="3"/>
  <c r="Y5" i="3"/>
  <c r="R6" i="3"/>
  <c r="S6" i="3"/>
  <c r="T6" i="3"/>
  <c r="U6" i="3"/>
  <c r="V6" i="3"/>
  <c r="W6" i="3"/>
  <c r="X6" i="3"/>
  <c r="Y6" i="3"/>
  <c r="R8" i="3"/>
  <c r="S8" i="3"/>
  <c r="T8" i="3"/>
  <c r="U8" i="3"/>
  <c r="V8" i="3"/>
  <c r="X8" i="3"/>
  <c r="Y8" i="3"/>
  <c r="R9" i="3"/>
  <c r="S9" i="3"/>
  <c r="T9" i="3"/>
  <c r="U9" i="3"/>
  <c r="V9" i="3"/>
  <c r="W9" i="3"/>
  <c r="X9" i="3"/>
  <c r="Y9" i="3"/>
  <c r="Q6" i="3"/>
  <c r="Q8" i="3"/>
  <c r="Q9" i="3"/>
  <c r="Q5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V12" i="3"/>
  <c r="V13" i="3"/>
  <c r="V14" i="3"/>
  <c r="V15" i="3"/>
  <c r="V16" i="3"/>
  <c r="V17" i="3"/>
  <c r="V18" i="3"/>
  <c r="V19" i="3"/>
  <c r="V20" i="3"/>
  <c r="V21" i="3"/>
  <c r="V22" i="3"/>
  <c r="V23" i="3"/>
  <c r="AJ7" i="3"/>
  <c r="AM7" i="3"/>
  <c r="K10" i="3"/>
  <c r="AM10" i="3" s="1"/>
  <c r="K30" i="3"/>
  <c r="AM30" i="3" s="1"/>
  <c r="K33" i="3"/>
  <c r="AM33" i="3" s="1"/>
  <c r="K53" i="3"/>
  <c r="AM53" i="3" s="1"/>
  <c r="K56" i="3"/>
  <c r="AM56" i="3" s="1"/>
  <c r="K76" i="3"/>
  <c r="AM76" i="3" s="1"/>
  <c r="K79" i="3"/>
  <c r="AM79" i="3" s="1"/>
  <c r="AJ24" i="3"/>
  <c r="AO23" i="6"/>
  <c r="AO18" i="6"/>
  <c r="AO14" i="6"/>
  <c r="AO15" i="6"/>
  <c r="AO22" i="6"/>
  <c r="AO19" i="6"/>
  <c r="AO12" i="6"/>
  <c r="AO17" i="6"/>
  <c r="AO13" i="6"/>
  <c r="AQ19" i="6"/>
  <c r="AP19" i="6"/>
  <c r="AQ22" i="6"/>
  <c r="AP22" i="6"/>
  <c r="AQ23" i="6"/>
  <c r="AP23" i="6"/>
  <c r="AQ13" i="6"/>
  <c r="AP13" i="6"/>
  <c r="AQ15" i="6"/>
  <c r="AP15" i="6"/>
  <c r="AQ18" i="6"/>
  <c r="AP18" i="6"/>
  <c r="AQ17" i="6"/>
  <c r="AP17" i="6"/>
  <c r="AQ12" i="6"/>
  <c r="AP12" i="6"/>
  <c r="AQ14" i="6"/>
  <c r="AP14" i="6"/>
  <c r="Y79" i="3"/>
  <c r="Y56" i="3"/>
  <c r="Y33" i="3"/>
  <c r="Y10" i="3"/>
  <c r="Y53" i="3"/>
  <c r="Y30" i="3"/>
  <c r="AM43" i="3" s="1"/>
  <c r="Q57" i="2"/>
  <c r="Q80" i="2"/>
  <c r="Q11" i="2"/>
  <c r="AE11" i="2" s="1"/>
  <c r="Q13" i="2"/>
  <c r="Q14" i="2"/>
  <c r="Q15" i="2"/>
  <c r="Q16" i="2"/>
  <c r="Q17" i="2"/>
  <c r="Q18" i="2"/>
  <c r="Q19" i="2"/>
  <c r="Q20" i="2"/>
  <c r="Q21" i="2"/>
  <c r="Q22" i="2"/>
  <c r="Q23" i="2"/>
  <c r="Q24" i="2"/>
  <c r="Q12" i="2"/>
  <c r="AJ59" i="2"/>
  <c r="AJ74" i="2"/>
  <c r="AK74" i="2"/>
  <c r="AL74" i="2"/>
  <c r="AJ75" i="2"/>
  <c r="AK75" i="2"/>
  <c r="AL75" i="2"/>
  <c r="AK76" i="2"/>
  <c r="AL76" i="2"/>
  <c r="AJ77" i="2"/>
  <c r="AK77" i="2"/>
  <c r="AL77" i="2"/>
  <c r="AJ78" i="2"/>
  <c r="AK78" i="2"/>
  <c r="AL78" i="2"/>
  <c r="AJ79" i="2"/>
  <c r="AK79" i="2"/>
  <c r="AL79" i="2"/>
  <c r="AI75" i="2"/>
  <c r="AI77" i="2"/>
  <c r="AI78" i="2"/>
  <c r="AI79" i="2"/>
  <c r="AI74" i="2"/>
  <c r="AJ51" i="2"/>
  <c r="AK51" i="2"/>
  <c r="AL51" i="2"/>
  <c r="AJ52" i="2"/>
  <c r="AK52" i="2"/>
  <c r="AL52" i="2"/>
  <c r="AJ53" i="2"/>
  <c r="AK53" i="2"/>
  <c r="AL53" i="2"/>
  <c r="AJ54" i="2"/>
  <c r="AK54" i="2"/>
  <c r="AL54" i="2"/>
  <c r="AJ55" i="2"/>
  <c r="AK55" i="2"/>
  <c r="AL55" i="2"/>
  <c r="AJ56" i="2"/>
  <c r="AK56" i="2"/>
  <c r="AI52" i="2"/>
  <c r="AI53" i="2"/>
  <c r="AI54" i="2"/>
  <c r="AI55" i="2"/>
  <c r="AI51" i="2"/>
  <c r="AJ28" i="2"/>
  <c r="AK28" i="2"/>
  <c r="AL28" i="2"/>
  <c r="AJ29" i="2"/>
  <c r="AK29" i="2"/>
  <c r="AL29" i="2"/>
  <c r="AJ30" i="2"/>
  <c r="AK30" i="2"/>
  <c r="AJ31" i="2"/>
  <c r="AK31" i="2"/>
  <c r="AL31" i="2"/>
  <c r="AJ32" i="2"/>
  <c r="AK32" i="2"/>
  <c r="AL32" i="2"/>
  <c r="AL33" i="2"/>
  <c r="AI29" i="2"/>
  <c r="AI31" i="2"/>
  <c r="AI32" i="2"/>
  <c r="AI33" i="2"/>
  <c r="AI28" i="2"/>
  <c r="AJ5" i="2"/>
  <c r="AK5" i="2"/>
  <c r="AL5" i="2"/>
  <c r="AJ6" i="2"/>
  <c r="AK6" i="2"/>
  <c r="AL6" i="2"/>
  <c r="AJ7" i="2"/>
  <c r="AK7" i="2"/>
  <c r="AL7" i="2"/>
  <c r="AJ8" i="2"/>
  <c r="AK8" i="2"/>
  <c r="AL8" i="2"/>
  <c r="AJ9" i="2"/>
  <c r="AK9" i="2"/>
  <c r="AL9" i="2"/>
  <c r="AJ10" i="2"/>
  <c r="AK10" i="2"/>
  <c r="AL10" i="2"/>
  <c r="AI6" i="2"/>
  <c r="AI7" i="2"/>
  <c r="AI8" i="2"/>
  <c r="AI9" i="2"/>
  <c r="AI10" i="2"/>
  <c r="AI5" i="2"/>
  <c r="D79" i="3"/>
  <c r="E79" i="3"/>
  <c r="F79" i="3"/>
  <c r="G79" i="3"/>
  <c r="H79" i="3"/>
  <c r="I79" i="3"/>
  <c r="J79" i="3"/>
  <c r="C79" i="3"/>
  <c r="C56" i="3"/>
  <c r="D56" i="3"/>
  <c r="E56" i="3"/>
  <c r="F56" i="3"/>
  <c r="G56" i="3"/>
  <c r="H56" i="3"/>
  <c r="I56" i="3"/>
  <c r="J56" i="3"/>
  <c r="D33" i="3"/>
  <c r="E33" i="3"/>
  <c r="F33" i="3"/>
  <c r="G33" i="3"/>
  <c r="H33" i="3"/>
  <c r="I33" i="3"/>
  <c r="J33" i="3"/>
  <c r="C33" i="3"/>
  <c r="D10" i="3"/>
  <c r="E10" i="3"/>
  <c r="F10" i="3"/>
  <c r="G10" i="3"/>
  <c r="H10" i="3"/>
  <c r="I10" i="3"/>
  <c r="J10" i="3"/>
  <c r="C10" i="3"/>
  <c r="D76" i="3"/>
  <c r="E76" i="3"/>
  <c r="F76" i="3"/>
  <c r="G76" i="3"/>
  <c r="H76" i="3"/>
  <c r="I76" i="3"/>
  <c r="J76" i="3"/>
  <c r="C76" i="3"/>
  <c r="D53" i="3"/>
  <c r="E53" i="3"/>
  <c r="F53" i="3"/>
  <c r="G53" i="3"/>
  <c r="H53" i="3"/>
  <c r="I53" i="3"/>
  <c r="J53" i="3"/>
  <c r="C53" i="3"/>
  <c r="D30" i="3"/>
  <c r="E30" i="3"/>
  <c r="F30" i="3"/>
  <c r="G30" i="3"/>
  <c r="H30" i="3"/>
  <c r="I30" i="3"/>
  <c r="J30" i="3"/>
  <c r="C30" i="3"/>
  <c r="D7" i="3"/>
  <c r="E7" i="3"/>
  <c r="F7" i="3"/>
  <c r="C7" i="3"/>
  <c r="X93" i="3"/>
  <c r="W93" i="3"/>
  <c r="U93" i="3"/>
  <c r="T93" i="3"/>
  <c r="S93" i="3"/>
  <c r="R93" i="3"/>
  <c r="Q93" i="3"/>
  <c r="X92" i="3"/>
  <c r="W92" i="3"/>
  <c r="V92" i="3"/>
  <c r="U92" i="3"/>
  <c r="T92" i="3"/>
  <c r="S92" i="3"/>
  <c r="R92" i="3"/>
  <c r="Q92" i="3"/>
  <c r="X91" i="3"/>
  <c r="W91" i="3"/>
  <c r="V91" i="3"/>
  <c r="U91" i="3"/>
  <c r="T91" i="3"/>
  <c r="S91" i="3"/>
  <c r="R91" i="3"/>
  <c r="Q91" i="3"/>
  <c r="X90" i="3"/>
  <c r="W90" i="3"/>
  <c r="V90" i="3"/>
  <c r="U90" i="3"/>
  <c r="T90" i="3"/>
  <c r="S90" i="3"/>
  <c r="R90" i="3"/>
  <c r="Q90" i="3"/>
  <c r="X89" i="3"/>
  <c r="W89" i="3"/>
  <c r="V89" i="3"/>
  <c r="U89" i="3"/>
  <c r="T89" i="3"/>
  <c r="S89" i="3"/>
  <c r="R89" i="3"/>
  <c r="Q89" i="3"/>
  <c r="X88" i="3"/>
  <c r="W88" i="3"/>
  <c r="V88" i="3"/>
  <c r="U88" i="3"/>
  <c r="T88" i="3"/>
  <c r="S88" i="3"/>
  <c r="R88" i="3"/>
  <c r="Q88" i="3"/>
  <c r="X87" i="3"/>
  <c r="W87" i="3"/>
  <c r="V87" i="3"/>
  <c r="U87" i="3"/>
  <c r="T87" i="3"/>
  <c r="S87" i="3"/>
  <c r="R87" i="3"/>
  <c r="Q87" i="3"/>
  <c r="X86" i="3"/>
  <c r="W86" i="3"/>
  <c r="V86" i="3"/>
  <c r="U86" i="3"/>
  <c r="T86" i="3"/>
  <c r="S86" i="3"/>
  <c r="R86" i="3"/>
  <c r="Q86" i="3"/>
  <c r="X85" i="3"/>
  <c r="W85" i="3"/>
  <c r="V85" i="3"/>
  <c r="U85" i="3"/>
  <c r="T85" i="3"/>
  <c r="S85" i="3"/>
  <c r="R85" i="3"/>
  <c r="Q85" i="3"/>
  <c r="X84" i="3"/>
  <c r="W84" i="3"/>
  <c r="V84" i="3"/>
  <c r="U84" i="3"/>
  <c r="T84" i="3"/>
  <c r="S84" i="3"/>
  <c r="R84" i="3"/>
  <c r="Q84" i="3"/>
  <c r="X83" i="3"/>
  <c r="W83" i="3"/>
  <c r="V83" i="3"/>
  <c r="U83" i="3"/>
  <c r="T83" i="3"/>
  <c r="S83" i="3"/>
  <c r="R83" i="3"/>
  <c r="Q83" i="3"/>
  <c r="X82" i="3"/>
  <c r="W82" i="3"/>
  <c r="V82" i="3"/>
  <c r="U82" i="3"/>
  <c r="T82" i="3"/>
  <c r="S82" i="3"/>
  <c r="R82" i="3"/>
  <c r="Q82" i="3"/>
  <c r="X81" i="3"/>
  <c r="W81" i="3"/>
  <c r="V81" i="3"/>
  <c r="U81" i="3"/>
  <c r="T81" i="3"/>
  <c r="S81" i="3"/>
  <c r="R81" i="3"/>
  <c r="Q81" i="3"/>
  <c r="X80" i="3"/>
  <c r="W80" i="3"/>
  <c r="V80" i="3"/>
  <c r="U80" i="3"/>
  <c r="T80" i="3"/>
  <c r="S80" i="3"/>
  <c r="R80" i="3"/>
  <c r="Q80" i="3"/>
  <c r="X70" i="3"/>
  <c r="W70" i="3"/>
  <c r="U70" i="3"/>
  <c r="T70" i="3"/>
  <c r="S70" i="3"/>
  <c r="R70" i="3"/>
  <c r="Q70" i="3"/>
  <c r="X69" i="3"/>
  <c r="W69" i="3"/>
  <c r="V69" i="3"/>
  <c r="U69" i="3"/>
  <c r="T69" i="3"/>
  <c r="S69" i="3"/>
  <c r="R69" i="3"/>
  <c r="Q69" i="3"/>
  <c r="X68" i="3"/>
  <c r="W68" i="3"/>
  <c r="V68" i="3"/>
  <c r="U68" i="3"/>
  <c r="T68" i="3"/>
  <c r="S68" i="3"/>
  <c r="R68" i="3"/>
  <c r="Q68" i="3"/>
  <c r="X67" i="3"/>
  <c r="W67" i="3"/>
  <c r="V67" i="3"/>
  <c r="U67" i="3"/>
  <c r="T67" i="3"/>
  <c r="S67" i="3"/>
  <c r="R67" i="3"/>
  <c r="Q67" i="3"/>
  <c r="X66" i="3"/>
  <c r="W66" i="3"/>
  <c r="V66" i="3"/>
  <c r="U66" i="3"/>
  <c r="T66" i="3"/>
  <c r="S66" i="3"/>
  <c r="R66" i="3"/>
  <c r="Q66" i="3"/>
  <c r="X65" i="3"/>
  <c r="W65" i="3"/>
  <c r="V65" i="3"/>
  <c r="U65" i="3"/>
  <c r="T65" i="3"/>
  <c r="S65" i="3"/>
  <c r="R65" i="3"/>
  <c r="Q65" i="3"/>
  <c r="X64" i="3"/>
  <c r="W64" i="3"/>
  <c r="V64" i="3"/>
  <c r="U64" i="3"/>
  <c r="T64" i="3"/>
  <c r="S64" i="3"/>
  <c r="R64" i="3"/>
  <c r="Q64" i="3"/>
  <c r="X63" i="3"/>
  <c r="W63" i="3"/>
  <c r="V63" i="3"/>
  <c r="U63" i="3"/>
  <c r="T63" i="3"/>
  <c r="S63" i="3"/>
  <c r="R63" i="3"/>
  <c r="Q63" i="3"/>
  <c r="X62" i="3"/>
  <c r="W62" i="3"/>
  <c r="V62" i="3"/>
  <c r="U62" i="3"/>
  <c r="T62" i="3"/>
  <c r="S62" i="3"/>
  <c r="R62" i="3"/>
  <c r="Q62" i="3"/>
  <c r="X61" i="3"/>
  <c r="W61" i="3"/>
  <c r="V61" i="3"/>
  <c r="U61" i="3"/>
  <c r="T61" i="3"/>
  <c r="S61" i="3"/>
  <c r="R61" i="3"/>
  <c r="Q61" i="3"/>
  <c r="X60" i="3"/>
  <c r="W60" i="3"/>
  <c r="V60" i="3"/>
  <c r="U60" i="3"/>
  <c r="T60" i="3"/>
  <c r="S60" i="3"/>
  <c r="R60" i="3"/>
  <c r="Q60" i="3"/>
  <c r="X59" i="3"/>
  <c r="W59" i="3"/>
  <c r="V59" i="3"/>
  <c r="U59" i="3"/>
  <c r="T59" i="3"/>
  <c r="S59" i="3"/>
  <c r="R59" i="3"/>
  <c r="Q59" i="3"/>
  <c r="X58" i="3"/>
  <c r="W58" i="3"/>
  <c r="V58" i="3"/>
  <c r="U58" i="3"/>
  <c r="T58" i="3"/>
  <c r="S58" i="3"/>
  <c r="R58" i="3"/>
  <c r="Q58" i="3"/>
  <c r="X57" i="3"/>
  <c r="W57" i="3"/>
  <c r="V57" i="3"/>
  <c r="U57" i="3"/>
  <c r="T57" i="3"/>
  <c r="S57" i="3"/>
  <c r="R57" i="3"/>
  <c r="Q57" i="3"/>
  <c r="X47" i="3"/>
  <c r="W47" i="3"/>
  <c r="U47" i="3"/>
  <c r="T47" i="3"/>
  <c r="S47" i="3"/>
  <c r="R47" i="3"/>
  <c r="Q47" i="3"/>
  <c r="X46" i="3"/>
  <c r="W46" i="3"/>
  <c r="V46" i="3"/>
  <c r="U46" i="3"/>
  <c r="T46" i="3"/>
  <c r="S46" i="3"/>
  <c r="R46" i="3"/>
  <c r="Q46" i="3"/>
  <c r="X45" i="3"/>
  <c r="W45" i="3"/>
  <c r="V45" i="3"/>
  <c r="U45" i="3"/>
  <c r="T45" i="3"/>
  <c r="S45" i="3"/>
  <c r="R45" i="3"/>
  <c r="Q45" i="3"/>
  <c r="X44" i="3"/>
  <c r="W44" i="3"/>
  <c r="V44" i="3"/>
  <c r="U44" i="3"/>
  <c r="T44" i="3"/>
  <c r="S44" i="3"/>
  <c r="R44" i="3"/>
  <c r="Q44" i="3"/>
  <c r="X43" i="3"/>
  <c r="W43" i="3"/>
  <c r="V43" i="3"/>
  <c r="U43" i="3"/>
  <c r="T43" i="3"/>
  <c r="S43" i="3"/>
  <c r="R43" i="3"/>
  <c r="Q43" i="3"/>
  <c r="X42" i="3"/>
  <c r="W42" i="3"/>
  <c r="V42" i="3"/>
  <c r="U42" i="3"/>
  <c r="T42" i="3"/>
  <c r="S42" i="3"/>
  <c r="R42" i="3"/>
  <c r="Q42" i="3"/>
  <c r="X41" i="3"/>
  <c r="W41" i="3"/>
  <c r="V41" i="3"/>
  <c r="U41" i="3"/>
  <c r="T41" i="3"/>
  <c r="S41" i="3"/>
  <c r="R41" i="3"/>
  <c r="Q41" i="3"/>
  <c r="X40" i="3"/>
  <c r="W40" i="3"/>
  <c r="V40" i="3"/>
  <c r="U40" i="3"/>
  <c r="T40" i="3"/>
  <c r="S40" i="3"/>
  <c r="R40" i="3"/>
  <c r="Q40" i="3"/>
  <c r="X39" i="3"/>
  <c r="W39" i="3"/>
  <c r="V39" i="3"/>
  <c r="U39" i="3"/>
  <c r="T39" i="3"/>
  <c r="S39" i="3"/>
  <c r="R39" i="3"/>
  <c r="Q39" i="3"/>
  <c r="X38" i="3"/>
  <c r="W38" i="3"/>
  <c r="V38" i="3"/>
  <c r="U38" i="3"/>
  <c r="T38" i="3"/>
  <c r="S38" i="3"/>
  <c r="R38" i="3"/>
  <c r="Q38" i="3"/>
  <c r="X37" i="3"/>
  <c r="W37" i="3"/>
  <c r="V37" i="3"/>
  <c r="U37" i="3"/>
  <c r="T37" i="3"/>
  <c r="S37" i="3"/>
  <c r="R37" i="3"/>
  <c r="Q37" i="3"/>
  <c r="X36" i="3"/>
  <c r="W36" i="3"/>
  <c r="V36" i="3"/>
  <c r="U36" i="3"/>
  <c r="T36" i="3"/>
  <c r="S36" i="3"/>
  <c r="R36" i="3"/>
  <c r="Q36" i="3"/>
  <c r="X35" i="3"/>
  <c r="W35" i="3"/>
  <c r="V35" i="3"/>
  <c r="U35" i="3"/>
  <c r="T35" i="3"/>
  <c r="S35" i="3"/>
  <c r="R35" i="3"/>
  <c r="Q35" i="3"/>
  <c r="X34" i="3"/>
  <c r="W34" i="3"/>
  <c r="V34" i="3"/>
  <c r="U34" i="3"/>
  <c r="T34" i="3"/>
  <c r="S34" i="3"/>
  <c r="R34" i="3"/>
  <c r="Q34" i="3"/>
  <c r="Q11" i="3"/>
  <c r="X24" i="3"/>
  <c r="W24" i="3"/>
  <c r="U24" i="3"/>
  <c r="T24" i="3"/>
  <c r="S24" i="3"/>
  <c r="R24" i="3"/>
  <c r="Q24" i="3"/>
  <c r="X23" i="3"/>
  <c r="W23" i="3"/>
  <c r="U23" i="3"/>
  <c r="T23" i="3"/>
  <c r="S23" i="3"/>
  <c r="R23" i="3"/>
  <c r="Q23" i="3"/>
  <c r="X22" i="3"/>
  <c r="W22" i="3"/>
  <c r="U22" i="3"/>
  <c r="T22" i="3"/>
  <c r="S22" i="3"/>
  <c r="R22" i="3"/>
  <c r="Q22" i="3"/>
  <c r="X21" i="3"/>
  <c r="W21" i="3"/>
  <c r="U21" i="3"/>
  <c r="T21" i="3"/>
  <c r="S21" i="3"/>
  <c r="R21" i="3"/>
  <c r="Q21" i="3"/>
  <c r="X20" i="3"/>
  <c r="W20" i="3"/>
  <c r="U20" i="3"/>
  <c r="T20" i="3"/>
  <c r="S20" i="3"/>
  <c r="R20" i="3"/>
  <c r="Q20" i="3"/>
  <c r="X19" i="3"/>
  <c r="W19" i="3"/>
  <c r="U19" i="3"/>
  <c r="T19" i="3"/>
  <c r="S19" i="3"/>
  <c r="R19" i="3"/>
  <c r="Q19" i="3"/>
  <c r="X18" i="3"/>
  <c r="W18" i="3"/>
  <c r="U18" i="3"/>
  <c r="T18" i="3"/>
  <c r="S18" i="3"/>
  <c r="R18" i="3"/>
  <c r="Q18" i="3"/>
  <c r="X17" i="3"/>
  <c r="W17" i="3"/>
  <c r="U17" i="3"/>
  <c r="T17" i="3"/>
  <c r="S17" i="3"/>
  <c r="R17" i="3"/>
  <c r="Q17" i="3"/>
  <c r="X16" i="3"/>
  <c r="W16" i="3"/>
  <c r="U16" i="3"/>
  <c r="T16" i="3"/>
  <c r="S16" i="3"/>
  <c r="R16" i="3"/>
  <c r="Q16" i="3"/>
  <c r="X15" i="3"/>
  <c r="W15" i="3"/>
  <c r="U15" i="3"/>
  <c r="T15" i="3"/>
  <c r="S15" i="3"/>
  <c r="R15" i="3"/>
  <c r="Q15" i="3"/>
  <c r="X14" i="3"/>
  <c r="W14" i="3"/>
  <c r="U14" i="3"/>
  <c r="T14" i="3"/>
  <c r="S14" i="3"/>
  <c r="R14" i="3"/>
  <c r="Q14" i="3"/>
  <c r="X13" i="3"/>
  <c r="W13" i="3"/>
  <c r="U13" i="3"/>
  <c r="T13" i="3"/>
  <c r="S13" i="3"/>
  <c r="R13" i="3"/>
  <c r="Q13" i="3"/>
  <c r="X12" i="3"/>
  <c r="W12" i="3"/>
  <c r="U12" i="3"/>
  <c r="T12" i="3"/>
  <c r="S12" i="3"/>
  <c r="R12" i="3"/>
  <c r="Q12" i="3"/>
  <c r="T11" i="3"/>
  <c r="S11" i="3"/>
  <c r="R11" i="3"/>
  <c r="S82" i="2"/>
  <c r="S12" i="2"/>
  <c r="U57" i="2"/>
  <c r="AI57" i="2" s="1"/>
  <c r="V57" i="2"/>
  <c r="AJ57" i="2" s="1"/>
  <c r="W57" i="2"/>
  <c r="AK57" i="2" s="1"/>
  <c r="X57" i="2"/>
  <c r="AL57" i="2" s="1"/>
  <c r="U58" i="2"/>
  <c r="AI58" i="2" s="1"/>
  <c r="V58" i="2"/>
  <c r="AJ58" i="2" s="1"/>
  <c r="W58" i="2"/>
  <c r="AK58" i="2" s="1"/>
  <c r="X58" i="2"/>
  <c r="AL58" i="2" s="1"/>
  <c r="U59" i="2"/>
  <c r="AI59" i="2" s="1"/>
  <c r="W59" i="2"/>
  <c r="AK59" i="2" s="1"/>
  <c r="X59" i="2"/>
  <c r="AL59" i="2" s="1"/>
  <c r="U60" i="2"/>
  <c r="AI60" i="2" s="1"/>
  <c r="V60" i="2"/>
  <c r="AJ60" i="2" s="1"/>
  <c r="W60" i="2"/>
  <c r="AK60" i="2"/>
  <c r="X60" i="2"/>
  <c r="AL60" i="2" s="1"/>
  <c r="U61" i="2"/>
  <c r="AI61" i="2" s="1"/>
  <c r="V61" i="2"/>
  <c r="AJ61" i="2" s="1"/>
  <c r="W61" i="2"/>
  <c r="AK61" i="2" s="1"/>
  <c r="X61" i="2"/>
  <c r="AL61" i="2" s="1"/>
  <c r="U62" i="2"/>
  <c r="AI62" i="2" s="1"/>
  <c r="V62" i="2"/>
  <c r="AJ62" i="2" s="1"/>
  <c r="W62" i="2"/>
  <c r="AK62" i="2" s="1"/>
  <c r="X62" i="2"/>
  <c r="AL62" i="2" s="1"/>
  <c r="U63" i="2"/>
  <c r="AI63" i="2" s="1"/>
  <c r="V63" i="2"/>
  <c r="AJ63" i="2" s="1"/>
  <c r="W63" i="2"/>
  <c r="AK63" i="2" s="1"/>
  <c r="X63" i="2"/>
  <c r="AL63" i="2" s="1"/>
  <c r="U64" i="2"/>
  <c r="AI64" i="2" s="1"/>
  <c r="V64" i="2"/>
  <c r="AJ64" i="2" s="1"/>
  <c r="W64" i="2"/>
  <c r="AK64" i="2"/>
  <c r="X64" i="2"/>
  <c r="AL64" i="2" s="1"/>
  <c r="U65" i="2"/>
  <c r="AI65" i="2" s="1"/>
  <c r="V65" i="2"/>
  <c r="AJ65" i="2" s="1"/>
  <c r="W65" i="2"/>
  <c r="AK65" i="2" s="1"/>
  <c r="X65" i="2"/>
  <c r="AL65" i="2" s="1"/>
  <c r="U66" i="2"/>
  <c r="AI66" i="2" s="1"/>
  <c r="V66" i="2"/>
  <c r="AJ66" i="2" s="1"/>
  <c r="W66" i="2"/>
  <c r="AK66" i="2" s="1"/>
  <c r="X66" i="2"/>
  <c r="AL66" i="2" s="1"/>
  <c r="U67" i="2"/>
  <c r="AI67" i="2" s="1"/>
  <c r="V67" i="2"/>
  <c r="AJ67" i="2" s="1"/>
  <c r="W67" i="2"/>
  <c r="AK67" i="2" s="1"/>
  <c r="X67" i="2"/>
  <c r="AL67" i="2" s="1"/>
  <c r="U68" i="2"/>
  <c r="AI68" i="2" s="1"/>
  <c r="V68" i="2"/>
  <c r="AJ68" i="2" s="1"/>
  <c r="W68" i="2"/>
  <c r="AK68" i="2"/>
  <c r="X68" i="2"/>
  <c r="AL68" i="2" s="1"/>
  <c r="U69" i="2"/>
  <c r="AI69" i="2" s="1"/>
  <c r="V69" i="2"/>
  <c r="AJ69" i="2" s="1"/>
  <c r="W69" i="2"/>
  <c r="AK69" i="2" s="1"/>
  <c r="X69" i="2"/>
  <c r="AL69" i="2" s="1"/>
  <c r="U70" i="2"/>
  <c r="AI70" i="2" s="1"/>
  <c r="V70" i="2"/>
  <c r="AJ70" i="2" s="1"/>
  <c r="W70" i="2"/>
  <c r="AK70" i="2" s="1"/>
  <c r="X70" i="2"/>
  <c r="AL70" i="2" s="1"/>
  <c r="U34" i="2"/>
  <c r="V34" i="2"/>
  <c r="AJ34" i="2" s="1"/>
  <c r="W34" i="2"/>
  <c r="AK34" i="2" s="1"/>
  <c r="X34" i="2"/>
  <c r="AL34" i="2" s="1"/>
  <c r="U35" i="2"/>
  <c r="V35" i="2"/>
  <c r="AJ35" i="2" s="1"/>
  <c r="W35" i="2"/>
  <c r="AK35" i="2"/>
  <c r="X35" i="2"/>
  <c r="AL35" i="2" s="1"/>
  <c r="U36" i="2"/>
  <c r="V36" i="2"/>
  <c r="AJ36" i="2" s="1"/>
  <c r="W36" i="2"/>
  <c r="AK36" i="2" s="1"/>
  <c r="X36" i="2"/>
  <c r="AL36" i="2" s="1"/>
  <c r="U37" i="2"/>
  <c r="V37" i="2"/>
  <c r="AJ37" i="2" s="1"/>
  <c r="W37" i="2"/>
  <c r="AK37" i="2"/>
  <c r="X37" i="2"/>
  <c r="AL37" i="2" s="1"/>
  <c r="U38" i="2"/>
  <c r="V38" i="2"/>
  <c r="AJ38" i="2" s="1"/>
  <c r="W38" i="2"/>
  <c r="AK38" i="2" s="1"/>
  <c r="X38" i="2"/>
  <c r="AL38" i="2" s="1"/>
  <c r="U39" i="2"/>
  <c r="V39" i="2"/>
  <c r="AJ39" i="2" s="1"/>
  <c r="W39" i="2"/>
  <c r="AK39" i="2" s="1"/>
  <c r="X39" i="2"/>
  <c r="AL39" i="2" s="1"/>
  <c r="U40" i="2"/>
  <c r="V40" i="2"/>
  <c r="AJ40" i="2" s="1"/>
  <c r="W40" i="2"/>
  <c r="AK40" i="2" s="1"/>
  <c r="X40" i="2"/>
  <c r="AL40" i="2" s="1"/>
  <c r="U41" i="2"/>
  <c r="V41" i="2"/>
  <c r="AJ41" i="2" s="1"/>
  <c r="W41" i="2"/>
  <c r="AK41" i="2" s="1"/>
  <c r="X41" i="2"/>
  <c r="AL41" i="2" s="1"/>
  <c r="U42" i="2"/>
  <c r="V42" i="2"/>
  <c r="AJ42" i="2" s="1"/>
  <c r="W42" i="2"/>
  <c r="AK42" i="2" s="1"/>
  <c r="X42" i="2"/>
  <c r="AL42" i="2" s="1"/>
  <c r="U43" i="2"/>
  <c r="V43" i="2"/>
  <c r="AJ43" i="2" s="1"/>
  <c r="W43" i="2"/>
  <c r="AK43" i="2"/>
  <c r="X43" i="2"/>
  <c r="AL43" i="2" s="1"/>
  <c r="U44" i="2"/>
  <c r="V44" i="2"/>
  <c r="AJ44" i="2" s="1"/>
  <c r="W44" i="2"/>
  <c r="AK44" i="2" s="1"/>
  <c r="X44" i="2"/>
  <c r="AL44" i="2" s="1"/>
  <c r="U45" i="2"/>
  <c r="V45" i="2"/>
  <c r="AJ45" i="2" s="1"/>
  <c r="W45" i="2"/>
  <c r="AK45" i="2"/>
  <c r="X45" i="2"/>
  <c r="AL45" i="2" s="1"/>
  <c r="U46" i="2"/>
  <c r="V46" i="2"/>
  <c r="AJ46" i="2" s="1"/>
  <c r="W46" i="2"/>
  <c r="AK46" i="2" s="1"/>
  <c r="X46" i="2"/>
  <c r="AL46" i="2" s="1"/>
  <c r="U47" i="2"/>
  <c r="V47" i="2"/>
  <c r="AJ47" i="2" s="1"/>
  <c r="W47" i="2"/>
  <c r="AK47" i="2" s="1"/>
  <c r="X47" i="2"/>
  <c r="AL47" i="2" s="1"/>
  <c r="AI11" i="2"/>
  <c r="V11" i="2"/>
  <c r="AJ11" i="2" s="1"/>
  <c r="AK11" i="2"/>
  <c r="X11" i="2"/>
  <c r="AL11" i="2" s="1"/>
  <c r="AI12" i="2"/>
  <c r="V12" i="2"/>
  <c r="AJ12" i="2" s="1"/>
  <c r="W12" i="2"/>
  <c r="AK12" i="2" s="1"/>
  <c r="X12" i="2"/>
  <c r="AL12" i="2" s="1"/>
  <c r="AI13" i="2"/>
  <c r="V13" i="2"/>
  <c r="AJ13" i="2" s="1"/>
  <c r="W13" i="2"/>
  <c r="AK13" i="2"/>
  <c r="X13" i="2"/>
  <c r="AL13" i="2" s="1"/>
  <c r="AI14" i="2"/>
  <c r="V14" i="2"/>
  <c r="AJ14" i="2"/>
  <c r="W14" i="2"/>
  <c r="AK14" i="2" s="1"/>
  <c r="X14" i="2"/>
  <c r="AL14" i="2" s="1"/>
  <c r="AI15" i="2"/>
  <c r="V15" i="2"/>
  <c r="AJ15" i="2" s="1"/>
  <c r="W15" i="2"/>
  <c r="AK15" i="2" s="1"/>
  <c r="X15" i="2"/>
  <c r="AL15" i="2" s="1"/>
  <c r="AI16" i="2"/>
  <c r="V16" i="2"/>
  <c r="AJ16" i="2" s="1"/>
  <c r="W16" i="2"/>
  <c r="AK16" i="2" s="1"/>
  <c r="X16" i="2"/>
  <c r="AL16" i="2" s="1"/>
  <c r="AI17" i="2"/>
  <c r="V17" i="2"/>
  <c r="AJ17" i="2" s="1"/>
  <c r="W17" i="2"/>
  <c r="AK17" i="2" s="1"/>
  <c r="X17" i="2"/>
  <c r="AL17" i="2" s="1"/>
  <c r="AI18" i="2"/>
  <c r="V18" i="2"/>
  <c r="AJ18" i="2" s="1"/>
  <c r="W18" i="2"/>
  <c r="AK18" i="2" s="1"/>
  <c r="X18" i="2"/>
  <c r="AL18" i="2" s="1"/>
  <c r="AI19" i="2"/>
  <c r="V19" i="2"/>
  <c r="AJ19" i="2" s="1"/>
  <c r="W19" i="2"/>
  <c r="AK19" i="2" s="1"/>
  <c r="X19" i="2"/>
  <c r="AL19" i="2" s="1"/>
  <c r="AI20" i="2"/>
  <c r="V20" i="2"/>
  <c r="AJ20" i="2" s="1"/>
  <c r="W20" i="2"/>
  <c r="AK20" i="2" s="1"/>
  <c r="X20" i="2"/>
  <c r="AL20" i="2" s="1"/>
  <c r="AI21" i="2"/>
  <c r="V21" i="2"/>
  <c r="AJ21" i="2" s="1"/>
  <c r="W21" i="2"/>
  <c r="AK21" i="2" s="1"/>
  <c r="X21" i="2"/>
  <c r="AL21" i="2" s="1"/>
  <c r="AI22" i="2"/>
  <c r="V22" i="2"/>
  <c r="AJ22" i="2" s="1"/>
  <c r="W22" i="2"/>
  <c r="AK22" i="2" s="1"/>
  <c r="X22" i="2"/>
  <c r="AL22" i="2" s="1"/>
  <c r="AI23" i="2"/>
  <c r="V23" i="2"/>
  <c r="AJ23" i="2" s="1"/>
  <c r="W23" i="2"/>
  <c r="AK23" i="2" s="1"/>
  <c r="X23" i="2"/>
  <c r="AL23" i="2" s="1"/>
  <c r="V24" i="2"/>
  <c r="AJ24" i="2" s="1"/>
  <c r="W24" i="2"/>
  <c r="AK24" i="2" s="1"/>
  <c r="X24" i="2"/>
  <c r="AL24" i="2" s="1"/>
  <c r="S59" i="2"/>
  <c r="S81" i="2"/>
  <c r="R80" i="2"/>
  <c r="S80" i="2"/>
  <c r="T80" i="2"/>
  <c r="U80" i="2"/>
  <c r="V80" i="2"/>
  <c r="W80" i="2"/>
  <c r="AK80" i="2" s="1"/>
  <c r="X80" i="2"/>
  <c r="AL80" i="2" s="1"/>
  <c r="R81" i="2"/>
  <c r="T81" i="2"/>
  <c r="U81" i="2"/>
  <c r="V81" i="2"/>
  <c r="W81" i="2"/>
  <c r="AK81" i="2" s="1"/>
  <c r="X81" i="2"/>
  <c r="AL81" i="2"/>
  <c r="R82" i="2"/>
  <c r="T82" i="2"/>
  <c r="U82" i="2"/>
  <c r="V82" i="2"/>
  <c r="W82" i="2"/>
  <c r="AK82" i="2" s="1"/>
  <c r="X82" i="2"/>
  <c r="AL82" i="2" s="1"/>
  <c r="R83" i="2"/>
  <c r="S83" i="2"/>
  <c r="T83" i="2"/>
  <c r="U83" i="2"/>
  <c r="V83" i="2"/>
  <c r="W83" i="2"/>
  <c r="AK83" i="2" s="1"/>
  <c r="X83" i="2"/>
  <c r="AL83" i="2" s="1"/>
  <c r="R84" i="2"/>
  <c r="S84" i="2"/>
  <c r="T84" i="2"/>
  <c r="U84" i="2"/>
  <c r="V84" i="2"/>
  <c r="W84" i="2"/>
  <c r="AK84" i="2" s="1"/>
  <c r="X84" i="2"/>
  <c r="AL84" i="2" s="1"/>
  <c r="R85" i="2"/>
  <c r="S85" i="2"/>
  <c r="T85" i="2"/>
  <c r="U85" i="2"/>
  <c r="V85" i="2"/>
  <c r="W85" i="2"/>
  <c r="AK85" i="2" s="1"/>
  <c r="X85" i="2"/>
  <c r="AL85" i="2"/>
  <c r="R86" i="2"/>
  <c r="S86" i="2"/>
  <c r="T86" i="2"/>
  <c r="U86" i="2"/>
  <c r="V86" i="2"/>
  <c r="W86" i="2"/>
  <c r="AK86" i="2" s="1"/>
  <c r="X86" i="2"/>
  <c r="AL86" i="2"/>
  <c r="R87" i="2"/>
  <c r="S87" i="2"/>
  <c r="T87" i="2"/>
  <c r="U87" i="2"/>
  <c r="V87" i="2"/>
  <c r="W87" i="2"/>
  <c r="AK87" i="2" s="1"/>
  <c r="X87" i="2"/>
  <c r="AL87" i="2" s="1"/>
  <c r="R88" i="2"/>
  <c r="S88" i="2"/>
  <c r="T88" i="2"/>
  <c r="U88" i="2"/>
  <c r="V88" i="2"/>
  <c r="W88" i="2"/>
  <c r="AK88" i="2" s="1"/>
  <c r="X88" i="2"/>
  <c r="AL88" i="2" s="1"/>
  <c r="R89" i="2"/>
  <c r="S89" i="2"/>
  <c r="T89" i="2"/>
  <c r="U89" i="2"/>
  <c r="V89" i="2"/>
  <c r="W89" i="2"/>
  <c r="AK89" i="2" s="1"/>
  <c r="X89" i="2"/>
  <c r="AL89" i="2"/>
  <c r="R90" i="2"/>
  <c r="S90" i="2"/>
  <c r="T90" i="2"/>
  <c r="U90" i="2"/>
  <c r="V90" i="2"/>
  <c r="W90" i="2"/>
  <c r="AK90" i="2" s="1"/>
  <c r="X90" i="2"/>
  <c r="AL90" i="2"/>
  <c r="R91" i="2"/>
  <c r="S91" i="2"/>
  <c r="T91" i="2"/>
  <c r="U91" i="2"/>
  <c r="V91" i="2"/>
  <c r="W91" i="2"/>
  <c r="AK91" i="2" s="1"/>
  <c r="X91" i="2"/>
  <c r="AL91" i="2" s="1"/>
  <c r="R92" i="2"/>
  <c r="S92" i="2"/>
  <c r="T92" i="2"/>
  <c r="U92" i="2"/>
  <c r="V92" i="2"/>
  <c r="W92" i="2"/>
  <c r="AK92" i="2" s="1"/>
  <c r="X92" i="2"/>
  <c r="AL92" i="2" s="1"/>
  <c r="R93" i="2"/>
  <c r="S93" i="2"/>
  <c r="T93" i="2"/>
  <c r="U93" i="2"/>
  <c r="V93" i="2"/>
  <c r="W93" i="2"/>
  <c r="AK93" i="2" s="1"/>
  <c r="X93" i="2"/>
  <c r="AL93" i="2"/>
  <c r="Q81" i="2"/>
  <c r="Q82" i="2"/>
  <c r="Q83" i="2"/>
  <c r="Q84" i="2"/>
  <c r="Q85" i="2"/>
  <c r="Q86" i="2"/>
  <c r="Q89" i="2"/>
  <c r="Q90" i="2"/>
  <c r="Q91" i="2"/>
  <c r="Q92" i="2"/>
  <c r="Q93" i="2"/>
  <c r="R57" i="2"/>
  <c r="S57" i="2"/>
  <c r="T57" i="2"/>
  <c r="R58" i="2"/>
  <c r="S58" i="2"/>
  <c r="T58" i="2"/>
  <c r="T59" i="2"/>
  <c r="R60" i="2"/>
  <c r="S60" i="2"/>
  <c r="R61" i="2"/>
  <c r="S61" i="2"/>
  <c r="T61" i="2"/>
  <c r="R62" i="2"/>
  <c r="S62" i="2"/>
  <c r="T62" i="2"/>
  <c r="R63" i="2"/>
  <c r="S63" i="2"/>
  <c r="T63" i="2"/>
  <c r="R64" i="2"/>
  <c r="S64" i="2"/>
  <c r="T64" i="2"/>
  <c r="R65" i="2"/>
  <c r="S65" i="2"/>
  <c r="T65" i="2"/>
  <c r="R66" i="2"/>
  <c r="S66" i="2"/>
  <c r="T66" i="2"/>
  <c r="R67" i="2"/>
  <c r="S67" i="2"/>
  <c r="T67" i="2"/>
  <c r="R68" i="2"/>
  <c r="S68" i="2"/>
  <c r="T68" i="2"/>
  <c r="R69" i="2"/>
  <c r="S69" i="2"/>
  <c r="T69" i="2"/>
  <c r="R70" i="2"/>
  <c r="S70" i="2"/>
  <c r="T70" i="2"/>
  <c r="Q59" i="2"/>
  <c r="Q60" i="2"/>
  <c r="Q61" i="2"/>
  <c r="Q62" i="2"/>
  <c r="Q63" i="2"/>
  <c r="Q64" i="2"/>
  <c r="Q65" i="2"/>
  <c r="Q66" i="2"/>
  <c r="Q67" i="2"/>
  <c r="Q68" i="2"/>
  <c r="Q69" i="2"/>
  <c r="Q70" i="2"/>
  <c r="S34" i="2"/>
  <c r="T34" i="2"/>
  <c r="S35" i="2"/>
  <c r="T35" i="2"/>
  <c r="R36" i="2"/>
  <c r="S36" i="2"/>
  <c r="T36" i="2"/>
  <c r="R37" i="2"/>
  <c r="S37" i="2"/>
  <c r="T37" i="2"/>
  <c r="R38" i="2"/>
  <c r="S38" i="2"/>
  <c r="T38" i="2"/>
  <c r="R39" i="2"/>
  <c r="S39" i="2"/>
  <c r="T39" i="2"/>
  <c r="R40" i="2"/>
  <c r="S40" i="2"/>
  <c r="T40" i="2"/>
  <c r="R41" i="2"/>
  <c r="S41" i="2"/>
  <c r="T41" i="2"/>
  <c r="R42" i="2"/>
  <c r="S42" i="2"/>
  <c r="T42" i="2"/>
  <c r="R43" i="2"/>
  <c r="S43" i="2"/>
  <c r="T43" i="2"/>
  <c r="R44" i="2"/>
  <c r="S44" i="2"/>
  <c r="T44" i="2"/>
  <c r="R45" i="2"/>
  <c r="S45" i="2"/>
  <c r="T45" i="2"/>
  <c r="R46" i="2"/>
  <c r="S46" i="2"/>
  <c r="T46" i="2"/>
  <c r="S47" i="2"/>
  <c r="T47" i="2"/>
  <c r="R11" i="2"/>
  <c r="S11" i="2"/>
  <c r="R12" i="2"/>
  <c r="T12" i="2"/>
  <c r="R13" i="2"/>
  <c r="S13" i="2"/>
  <c r="T13" i="2"/>
  <c r="R14" i="2"/>
  <c r="S14" i="2"/>
  <c r="T14" i="2"/>
  <c r="R15" i="2"/>
  <c r="S15" i="2"/>
  <c r="T15" i="2"/>
  <c r="R16" i="2"/>
  <c r="S16" i="2"/>
  <c r="T16" i="2"/>
  <c r="R17" i="2"/>
  <c r="S17" i="2"/>
  <c r="T17" i="2"/>
  <c r="R18" i="2"/>
  <c r="S18" i="2"/>
  <c r="T18" i="2"/>
  <c r="R19" i="2"/>
  <c r="S19" i="2"/>
  <c r="T19" i="2"/>
  <c r="R20" i="2"/>
  <c r="S20" i="2"/>
  <c r="T20" i="2"/>
  <c r="R21" i="2"/>
  <c r="S21" i="2"/>
  <c r="T21" i="2"/>
  <c r="R22" i="2"/>
  <c r="S22" i="2"/>
  <c r="T22" i="2"/>
  <c r="R23" i="2"/>
  <c r="S23" i="2"/>
  <c r="T23" i="2"/>
  <c r="R24" i="2"/>
  <c r="S24" i="2"/>
  <c r="T24" i="2"/>
  <c r="AK7" i="3"/>
  <c r="AK12" i="3"/>
  <c r="AH7" i="3"/>
  <c r="T7" i="3"/>
  <c r="AH12" i="3" s="1"/>
  <c r="AF7" i="3"/>
  <c r="R7" i="3"/>
  <c r="AF12" i="3" s="1"/>
  <c r="AJ30" i="3"/>
  <c r="V30" i="3"/>
  <c r="AJ45" i="3" s="1"/>
  <c r="AJ47" i="3"/>
  <c r="AH30" i="3"/>
  <c r="T30" i="3"/>
  <c r="AH34" i="3" s="1"/>
  <c r="AF30" i="3"/>
  <c r="R30" i="3"/>
  <c r="AF35" i="3" s="1"/>
  <c r="AJ53" i="3"/>
  <c r="V53" i="3"/>
  <c r="AJ70" i="3" s="1"/>
  <c r="AH53" i="3"/>
  <c r="T53" i="3"/>
  <c r="AH58" i="3" s="1"/>
  <c r="AF53" i="3"/>
  <c r="R53" i="3"/>
  <c r="AF57" i="3" s="1"/>
  <c r="AJ76" i="3"/>
  <c r="V76" i="3"/>
  <c r="AJ82" i="3" s="1"/>
  <c r="AH76" i="3"/>
  <c r="T76" i="3"/>
  <c r="AH83" i="3" s="1"/>
  <c r="AF76" i="3"/>
  <c r="R76" i="3"/>
  <c r="AF81" i="3" s="1"/>
  <c r="AJ33" i="3"/>
  <c r="V33" i="3"/>
  <c r="AH33" i="3"/>
  <c r="T33" i="3"/>
  <c r="AF33" i="3"/>
  <c r="R33" i="3"/>
  <c r="AK56" i="3"/>
  <c r="W56" i="3"/>
  <c r="AI56" i="3"/>
  <c r="U56" i="3"/>
  <c r="AG56" i="3"/>
  <c r="S56" i="3"/>
  <c r="AE56" i="3"/>
  <c r="Q56" i="3"/>
  <c r="AJ79" i="3"/>
  <c r="V79" i="3"/>
  <c r="AH79" i="3"/>
  <c r="T79" i="3"/>
  <c r="AF79" i="3"/>
  <c r="R79" i="3"/>
  <c r="AM37" i="3"/>
  <c r="AM41" i="3"/>
  <c r="AM45" i="3"/>
  <c r="AJ12" i="3"/>
  <c r="AJ16" i="3"/>
  <c r="AJ20" i="3"/>
  <c r="AJ13" i="3"/>
  <c r="AJ21" i="3"/>
  <c r="AJ19" i="3"/>
  <c r="AH45" i="3"/>
  <c r="AH46" i="3"/>
  <c r="AJ46" i="3"/>
  <c r="AF80" i="3"/>
  <c r="AJ81" i="3"/>
  <c r="AF82" i="3"/>
  <c r="AF83" i="3"/>
  <c r="AF84" i="3"/>
  <c r="AH85" i="3"/>
  <c r="AJ85" i="3"/>
  <c r="AF86" i="3"/>
  <c r="AF87" i="3"/>
  <c r="AF88" i="3"/>
  <c r="AF89" i="3"/>
  <c r="AJ89" i="3"/>
  <c r="AF90" i="3"/>
  <c r="AF91" i="3"/>
  <c r="AF92" i="3"/>
  <c r="AF93" i="3"/>
  <c r="Q7" i="3"/>
  <c r="AE13" i="3" s="1"/>
  <c r="AE7" i="3"/>
  <c r="AI7" i="3"/>
  <c r="AG7" i="3"/>
  <c r="S7" i="3"/>
  <c r="AG11" i="3" s="1"/>
  <c r="AE30" i="3"/>
  <c r="Q30" i="3"/>
  <c r="AE34" i="3" s="1"/>
  <c r="AK30" i="3"/>
  <c r="W30" i="3"/>
  <c r="AK34" i="3" s="1"/>
  <c r="AI30" i="3"/>
  <c r="U30" i="3"/>
  <c r="AI34" i="3" s="1"/>
  <c r="AG30" i="3"/>
  <c r="S30" i="3"/>
  <c r="AG34" i="3" s="1"/>
  <c r="AE53" i="3"/>
  <c r="Q53" i="3"/>
  <c r="AE57" i="3" s="1"/>
  <c r="AK53" i="3"/>
  <c r="W53" i="3"/>
  <c r="AK57" i="3" s="1"/>
  <c r="AI53" i="3"/>
  <c r="U53" i="3"/>
  <c r="AI57" i="3" s="1"/>
  <c r="AG53" i="3"/>
  <c r="S53" i="3"/>
  <c r="AG57" i="3" s="1"/>
  <c r="AE76" i="3"/>
  <c r="Q76" i="3"/>
  <c r="AE80" i="3" s="1"/>
  <c r="AK76" i="3"/>
  <c r="W76" i="3"/>
  <c r="AK80" i="3" s="1"/>
  <c r="AI76" i="3"/>
  <c r="U76" i="3"/>
  <c r="AI80" i="3"/>
  <c r="AG76" i="3"/>
  <c r="S76" i="3"/>
  <c r="AG80" i="3" s="1"/>
  <c r="AE33" i="3"/>
  <c r="Q33" i="3"/>
  <c r="AK33" i="3"/>
  <c r="W33" i="3"/>
  <c r="AI33" i="3"/>
  <c r="U33" i="3"/>
  <c r="AG33" i="3"/>
  <c r="S33" i="3"/>
  <c r="AJ56" i="3"/>
  <c r="V56" i="3"/>
  <c r="AH56" i="3"/>
  <c r="T56" i="3"/>
  <c r="AF56" i="3"/>
  <c r="R56" i="3"/>
  <c r="AE79" i="3"/>
  <c r="Q79" i="3"/>
  <c r="AK79" i="3"/>
  <c r="W79" i="3"/>
  <c r="AI79" i="3"/>
  <c r="U79" i="3"/>
  <c r="AG79" i="3"/>
  <c r="S79" i="3"/>
  <c r="AJ14" i="3"/>
  <c r="AJ18" i="3"/>
  <c r="AJ22" i="3"/>
  <c r="AJ17" i="3"/>
  <c r="AJ15" i="3"/>
  <c r="AJ23" i="3"/>
  <c r="AR18" i="6"/>
  <c r="AR22" i="6"/>
  <c r="AR14" i="6"/>
  <c r="AR12" i="6"/>
  <c r="AR17" i="6"/>
  <c r="AR15" i="6"/>
  <c r="AR13" i="6"/>
  <c r="AR23" i="6"/>
  <c r="AR19" i="6"/>
  <c r="AJ10" i="3"/>
  <c r="V10" i="3"/>
  <c r="AH10" i="3"/>
  <c r="T10" i="3"/>
  <c r="AF10" i="3"/>
  <c r="R10" i="3"/>
  <c r="AK10" i="3"/>
  <c r="W10" i="3"/>
  <c r="AI10" i="3"/>
  <c r="U10" i="3"/>
  <c r="AG10" i="3"/>
  <c r="S10" i="3"/>
  <c r="AE10" i="3"/>
  <c r="Q10" i="3"/>
  <c r="AL79" i="3"/>
  <c r="X79" i="3"/>
  <c r="X56" i="3"/>
  <c r="AL56" i="3"/>
  <c r="AL33" i="3"/>
  <c r="X33" i="3"/>
  <c r="AL10" i="3"/>
  <c r="X10" i="3"/>
  <c r="AM57" i="3"/>
  <c r="AM59" i="3"/>
  <c r="AM61" i="3"/>
  <c r="AM63" i="3"/>
  <c r="AM65" i="3"/>
  <c r="AM67" i="3"/>
  <c r="AM69" i="3"/>
  <c r="AM58" i="3"/>
  <c r="AM60" i="3"/>
  <c r="AM62" i="3"/>
  <c r="AM64" i="3"/>
  <c r="AM66" i="3"/>
  <c r="AM68" i="3"/>
  <c r="AM70" i="3"/>
  <c r="AM36" i="3"/>
  <c r="AM38" i="3"/>
  <c r="AM40" i="3"/>
  <c r="AM42" i="3"/>
  <c r="AM44" i="3"/>
  <c r="AM46" i="3"/>
  <c r="AM12" i="3"/>
  <c r="AM14" i="3"/>
  <c r="AM16" i="3"/>
  <c r="AM18" i="3"/>
  <c r="AM20" i="3"/>
  <c r="AM22" i="3"/>
  <c r="AM24" i="3"/>
  <c r="AM13" i="3"/>
  <c r="AM15" i="3"/>
  <c r="AM17" i="3"/>
  <c r="AM19" i="3"/>
  <c r="AM21" i="3"/>
  <c r="AM23" i="3"/>
  <c r="AL76" i="3"/>
  <c r="X76" i="3"/>
  <c r="X53" i="3"/>
  <c r="AL53" i="3"/>
  <c r="X30" i="3"/>
  <c r="AL34" i="3" s="1"/>
  <c r="AL30" i="3"/>
  <c r="AL7" i="3"/>
  <c r="AE46" i="2"/>
  <c r="G76" i="2"/>
  <c r="U76" i="2" s="1"/>
  <c r="AI76" i="2" s="1"/>
  <c r="H76" i="2"/>
  <c r="V76" i="2" s="1"/>
  <c r="AJ76" i="2" s="1"/>
  <c r="AI70" i="3"/>
  <c r="AE70" i="3"/>
  <c r="AI69" i="3"/>
  <c r="AI68" i="3"/>
  <c r="AI67" i="3"/>
  <c r="AI66" i="3"/>
  <c r="AI65" i="3"/>
  <c r="AI64" i="3"/>
  <c r="AE64" i="3"/>
  <c r="AI63" i="3"/>
  <c r="AI62" i="3"/>
  <c r="AE62" i="3"/>
  <c r="AI61" i="3"/>
  <c r="AI60" i="3"/>
  <c r="AI59" i="3"/>
  <c r="AI58" i="3"/>
  <c r="AG93" i="3"/>
  <c r="AK92" i="3"/>
  <c r="AG92" i="3"/>
  <c r="AG91" i="3"/>
  <c r="AK90" i="3"/>
  <c r="AG90" i="3"/>
  <c r="AG89" i="3"/>
  <c r="AK88" i="3"/>
  <c r="AG88" i="3"/>
  <c r="AG87" i="3"/>
  <c r="AK86" i="3"/>
  <c r="AG86" i="3"/>
  <c r="AG85" i="3"/>
  <c r="AK84" i="3"/>
  <c r="AG84" i="3"/>
  <c r="AG83" i="3"/>
  <c r="AK82" i="3"/>
  <c r="AG82" i="3"/>
  <c r="AG81" i="3"/>
  <c r="AK70" i="3"/>
  <c r="AF70" i="3"/>
  <c r="AH69" i="3"/>
  <c r="AJ68" i="3"/>
  <c r="AF68" i="3"/>
  <c r="AH67" i="3"/>
  <c r="AJ66" i="3"/>
  <c r="AF66" i="3"/>
  <c r="AH65" i="3"/>
  <c r="AJ64" i="3"/>
  <c r="AF64" i="3"/>
  <c r="AH63" i="3"/>
  <c r="AJ62" i="3"/>
  <c r="AF62" i="3"/>
  <c r="AH61" i="3"/>
  <c r="AJ60" i="3"/>
  <c r="AF60" i="3"/>
  <c r="AH59" i="3"/>
  <c r="AJ58" i="3"/>
  <c r="AF58" i="3"/>
  <c r="AH57" i="3"/>
  <c r="AJ57" i="3"/>
  <c r="AL57" i="3"/>
  <c r="AI47" i="3"/>
  <c r="AI46" i="3"/>
  <c r="AE46" i="3"/>
  <c r="AI45" i="3"/>
  <c r="AI44" i="3"/>
  <c r="AE44" i="3"/>
  <c r="AI43" i="3"/>
  <c r="AI42" i="3"/>
  <c r="AE42" i="3"/>
  <c r="AI41" i="3"/>
  <c r="AI40" i="3"/>
  <c r="AE40" i="3"/>
  <c r="AI39" i="3"/>
  <c r="AI38" i="3"/>
  <c r="AE38" i="3"/>
  <c r="AI37" i="3"/>
  <c r="AI36" i="3"/>
  <c r="AE36" i="3"/>
  <c r="AI35" i="3"/>
  <c r="AG24" i="3"/>
  <c r="AK23" i="3"/>
  <c r="AF23" i="3"/>
  <c r="AG22" i="3"/>
  <c r="AK21" i="3"/>
  <c r="AF21" i="3"/>
  <c r="AG20" i="3"/>
  <c r="AK19" i="3"/>
  <c r="AF19" i="3"/>
  <c r="AG18" i="3"/>
  <c r="AK17" i="3"/>
  <c r="AF17" i="3"/>
  <c r="AG16" i="3"/>
  <c r="AK15" i="3"/>
  <c r="AF15" i="3"/>
  <c r="AG14" i="3"/>
  <c r="AK13" i="3"/>
  <c r="AF13" i="3"/>
  <c r="AG12" i="3"/>
  <c r="AF11" i="3"/>
  <c r="AJ44" i="3"/>
  <c r="AF44" i="3"/>
  <c r="AH43" i="3"/>
  <c r="AJ42" i="3"/>
  <c r="AF42" i="3"/>
  <c r="AH41" i="3"/>
  <c r="AJ40" i="3"/>
  <c r="AF40" i="3"/>
  <c r="AH39" i="3"/>
  <c r="AJ38" i="3"/>
  <c r="AF38" i="3"/>
  <c r="AH37" i="3"/>
  <c r="AJ36" i="3"/>
  <c r="AF36" i="3"/>
  <c r="AH35" i="3"/>
  <c r="AJ34" i="3"/>
  <c r="AF34" i="3"/>
  <c r="AK24" i="3"/>
  <c r="AF24" i="3"/>
  <c r="AG23" i="3"/>
  <c r="AK22" i="3"/>
  <c r="AF22" i="3"/>
  <c r="AG21" i="3"/>
  <c r="AK20" i="3"/>
  <c r="AF20" i="3"/>
  <c r="AG19" i="3"/>
  <c r="AK18" i="3"/>
  <c r="AF18" i="3"/>
  <c r="AG17" i="3"/>
  <c r="AK16" i="3"/>
  <c r="AF16" i="3"/>
  <c r="AG15" i="3"/>
  <c r="AK14" i="3"/>
  <c r="AF14" i="3"/>
  <c r="AG13" i="3"/>
  <c r="AG70" i="3"/>
  <c r="AK69" i="3"/>
  <c r="AG69" i="3"/>
  <c r="AK68" i="3"/>
  <c r="AG68" i="3"/>
  <c r="AK67" i="3"/>
  <c r="AG67" i="3"/>
  <c r="AK66" i="3"/>
  <c r="AG66" i="3"/>
  <c r="AK65" i="3"/>
  <c r="AG65" i="3"/>
  <c r="AK64" i="3"/>
  <c r="AG64" i="3"/>
  <c r="AK63" i="3"/>
  <c r="AG63" i="3"/>
  <c r="AK62" i="3"/>
  <c r="AG62" i="3"/>
  <c r="AK61" i="3"/>
  <c r="AG61" i="3"/>
  <c r="AK60" i="3"/>
  <c r="AG60" i="3"/>
  <c r="AK59" i="3"/>
  <c r="AG59" i="3"/>
  <c r="AK58" i="3"/>
  <c r="AG58" i="3"/>
  <c r="AK47" i="3"/>
  <c r="AI93" i="3"/>
  <c r="AE93" i="3"/>
  <c r="AI92" i="3"/>
  <c r="AE92" i="3"/>
  <c r="AI91" i="3"/>
  <c r="AE91" i="3"/>
  <c r="AI90" i="3"/>
  <c r="AE90" i="3"/>
  <c r="AI89" i="3"/>
  <c r="AE89" i="3"/>
  <c r="AI88" i="3"/>
  <c r="AE88" i="3"/>
  <c r="AI87" i="3"/>
  <c r="AE87" i="3"/>
  <c r="AI86" i="3"/>
  <c r="AE86" i="3"/>
  <c r="AI85" i="3"/>
  <c r="AE85" i="3"/>
  <c r="AI84" i="3"/>
  <c r="AE84" i="3"/>
  <c r="AI83" i="3"/>
  <c r="AE83" i="3"/>
  <c r="AI82" i="3"/>
  <c r="AE82" i="3"/>
  <c r="AI81" i="3"/>
  <c r="AE81" i="3"/>
  <c r="AH70" i="3"/>
  <c r="AJ69" i="3"/>
  <c r="AF69" i="3"/>
  <c r="AH68" i="3"/>
  <c r="AJ67" i="3"/>
  <c r="AF67" i="3"/>
  <c r="AH66" i="3"/>
  <c r="AJ65" i="3"/>
  <c r="AF65" i="3"/>
  <c r="AH64" i="3"/>
  <c r="AJ63" i="3"/>
  <c r="AF63" i="3"/>
  <c r="AH62" i="3"/>
  <c r="AJ61" i="3"/>
  <c r="AF61" i="3"/>
  <c r="AH60" i="3"/>
  <c r="AJ59" i="3"/>
  <c r="AF59" i="3"/>
  <c r="AG47" i="3"/>
  <c r="AK46" i="3"/>
  <c r="AG46" i="3"/>
  <c r="AK45" i="3"/>
  <c r="AG45" i="3"/>
  <c r="AK44" i="3"/>
  <c r="AG44" i="3"/>
  <c r="AK43" i="3"/>
  <c r="AG43" i="3"/>
  <c r="AK42" i="3"/>
  <c r="AG42" i="3"/>
  <c r="AK41" i="3"/>
  <c r="AG41" i="3"/>
  <c r="AK40" i="3"/>
  <c r="AG40" i="3"/>
  <c r="AK39" i="3"/>
  <c r="AG39" i="3"/>
  <c r="AK38" i="3"/>
  <c r="AG38" i="3"/>
  <c r="AK37" i="3"/>
  <c r="AG37" i="3"/>
  <c r="AK36" i="3"/>
  <c r="AG36" i="3"/>
  <c r="AK35" i="3"/>
  <c r="AG35" i="3"/>
  <c r="AI24" i="3"/>
  <c r="AE24" i="3"/>
  <c r="AH23" i="3"/>
  <c r="AI22" i="3"/>
  <c r="AE22" i="3"/>
  <c r="AH21" i="3"/>
  <c r="AI20" i="3"/>
  <c r="AE20" i="3"/>
  <c r="AH19" i="3"/>
  <c r="AI18" i="3"/>
  <c r="AE18" i="3"/>
  <c r="AH17" i="3"/>
  <c r="AI16" i="3"/>
  <c r="AE16" i="3"/>
  <c r="AH15" i="3"/>
  <c r="AI14" i="3"/>
  <c r="AE14" i="3"/>
  <c r="AH13" i="3"/>
  <c r="AI12" i="3"/>
  <c r="AE12" i="3"/>
  <c r="AH11" i="3"/>
  <c r="AF45" i="3"/>
  <c r="AH44" i="3"/>
  <c r="AJ43" i="3"/>
  <c r="AF43" i="3"/>
  <c r="AH42" i="3"/>
  <c r="AJ41" i="3"/>
  <c r="AF41" i="3"/>
  <c r="AH40" i="3"/>
  <c r="AJ39" i="3"/>
  <c r="AF39" i="3"/>
  <c r="AH38" i="3"/>
  <c r="AJ37" i="3"/>
  <c r="AF37" i="3"/>
  <c r="AH36" i="3"/>
  <c r="AJ35" i="3"/>
  <c r="AE11" i="3"/>
  <c r="AH24" i="3"/>
  <c r="AI23" i="3"/>
  <c r="AE23" i="3"/>
  <c r="AH22" i="3"/>
  <c r="AI21" i="3"/>
  <c r="AE21" i="3"/>
  <c r="AH20" i="3"/>
  <c r="AI19" i="3"/>
  <c r="AE19" i="3"/>
  <c r="AH18" i="3"/>
  <c r="AI17" i="3"/>
  <c r="AE17" i="3"/>
  <c r="AH16" i="3"/>
  <c r="AI15" i="3"/>
  <c r="AE15" i="3"/>
  <c r="AH14" i="3"/>
  <c r="AI13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58" i="3"/>
  <c r="AL59" i="3"/>
  <c r="AL60" i="3"/>
  <c r="AL61" i="3"/>
  <c r="AL62" i="3"/>
  <c r="AT64" i="3" s="1"/>
  <c r="AL63" i="3"/>
  <c r="AL64" i="3"/>
  <c r="AL65" i="3"/>
  <c r="AL66" i="3"/>
  <c r="AL67" i="3"/>
  <c r="AL68" i="3"/>
  <c r="AL69" i="3"/>
  <c r="AL70" i="3"/>
  <c r="AL36" i="3"/>
  <c r="AL38" i="3"/>
  <c r="AL40" i="3"/>
  <c r="AL42" i="3"/>
  <c r="AT44" i="3" s="1"/>
  <c r="AL44" i="3"/>
  <c r="AL46" i="3"/>
  <c r="AL35" i="3"/>
  <c r="AL37" i="3"/>
  <c r="AL39" i="3"/>
  <c r="AL41" i="3"/>
  <c r="AL43" i="3"/>
  <c r="AL45" i="3"/>
  <c r="AL47" i="3"/>
  <c r="AL12" i="3"/>
  <c r="AL13" i="3"/>
  <c r="AL14" i="3"/>
  <c r="AL15" i="3"/>
  <c r="AL16" i="3"/>
  <c r="AL17" i="3"/>
  <c r="AS19" i="3" s="1"/>
  <c r="AL18" i="3"/>
  <c r="AL19" i="3"/>
  <c r="AL20" i="3"/>
  <c r="AL21" i="3"/>
  <c r="AS23" i="3" s="1"/>
  <c r="AL22" i="3"/>
  <c r="AL23" i="3"/>
  <c r="AL24" i="3"/>
  <c r="AG80" i="2"/>
  <c r="AG86" i="2"/>
  <c r="AH91" i="2"/>
  <c r="AE90" i="2"/>
  <c r="AF61" i="2"/>
  <c r="AG66" i="2"/>
  <c r="AE60" i="2"/>
  <c r="AH40" i="2"/>
  <c r="AF46" i="2"/>
  <c r="AE37" i="2"/>
  <c r="AE41" i="2"/>
  <c r="AE45" i="2"/>
  <c r="AG15" i="2"/>
  <c r="AE18" i="2"/>
  <c r="AH81" i="2"/>
  <c r="AG87" i="2"/>
  <c r="AH92" i="2"/>
  <c r="AE93" i="2"/>
  <c r="AG63" i="2"/>
  <c r="AH68" i="2"/>
  <c r="AE67" i="2"/>
  <c r="AH37" i="2"/>
  <c r="AF43" i="2"/>
  <c r="AF47" i="2"/>
  <c r="AE36" i="2"/>
  <c r="AE40" i="2"/>
  <c r="AE44" i="2"/>
  <c r="AE34" i="2"/>
  <c r="AF12" i="2"/>
  <c r="AG16" i="2"/>
  <c r="AF23" i="2"/>
  <c r="AE17" i="2"/>
  <c r="AE21" i="2"/>
  <c r="AG81" i="2"/>
  <c r="AF81" i="2"/>
  <c r="AH85" i="2"/>
  <c r="AF87" i="2"/>
  <c r="AF91" i="2"/>
  <c r="AE84" i="2"/>
  <c r="AE88" i="2"/>
  <c r="AH58" i="2"/>
  <c r="AG60" i="2"/>
  <c r="AG64" i="2"/>
  <c r="AH65" i="2"/>
  <c r="AH69" i="2"/>
  <c r="AE58" i="2"/>
  <c r="AE70" i="2"/>
  <c r="AF36" i="2"/>
  <c r="AF40" i="2"/>
  <c r="AH46" i="2"/>
  <c r="AE35" i="2"/>
  <c r="AE39" i="2"/>
  <c r="AE43" i="2"/>
  <c r="AE47" i="2"/>
  <c r="AF16" i="2"/>
  <c r="AG17" i="2"/>
  <c r="AG21" i="2"/>
  <c r="AE20" i="2"/>
  <c r="AE24" i="2"/>
  <c r="AH80" i="2"/>
  <c r="AH82" i="2"/>
  <c r="AF84" i="2"/>
  <c r="AH86" i="2"/>
  <c r="AF88" i="2"/>
  <c r="AG89" i="2"/>
  <c r="AE87" i="2"/>
  <c r="AF57" i="2"/>
  <c r="AG58" i="2"/>
  <c r="AG61" i="2"/>
  <c r="AH62" i="2"/>
  <c r="AF64" i="2"/>
  <c r="AH66" i="2"/>
  <c r="AE61" i="2"/>
  <c r="AE65" i="2"/>
  <c r="AH35" i="2"/>
  <c r="AF37" i="2"/>
  <c r="AF41" i="2"/>
  <c r="AH43" i="2"/>
  <c r="AE38" i="2"/>
  <c r="AE42" i="2"/>
  <c r="AF13" i="2"/>
  <c r="AG14" i="2"/>
  <c r="AG18" i="2"/>
  <c r="AE15" i="2"/>
  <c r="AS16" i="3"/>
  <c r="AS24" i="3"/>
  <c r="AU38" i="3"/>
  <c r="AS38" i="3"/>
  <c r="AT38" i="3"/>
  <c r="AU40" i="3"/>
  <c r="AS40" i="3"/>
  <c r="AT40" i="3"/>
  <c r="AU42" i="3"/>
  <c r="AU44" i="3"/>
  <c r="AS44" i="3"/>
  <c r="AU46" i="3"/>
  <c r="AS46" i="3"/>
  <c r="AT46" i="3"/>
  <c r="AU64" i="3"/>
  <c r="AS64" i="3"/>
  <c r="AU66" i="3"/>
  <c r="AS66" i="3"/>
  <c r="AT66" i="3"/>
  <c r="AV66" i="3" s="1"/>
  <c r="AS17" i="3"/>
  <c r="AS21" i="3"/>
  <c r="AS25" i="3"/>
  <c r="AU13" i="3"/>
  <c r="AS14" i="3"/>
  <c r="AS18" i="3"/>
  <c r="AS22" i="3"/>
  <c r="AS26" i="3"/>
  <c r="AT26" i="3"/>
  <c r="AU26" i="3"/>
  <c r="AU24" i="3"/>
  <c r="AT24" i="3"/>
  <c r="AU22" i="3"/>
  <c r="AT22" i="3"/>
  <c r="AU20" i="3"/>
  <c r="AT20" i="3"/>
  <c r="AU18" i="3"/>
  <c r="AV18" i="3" s="1"/>
  <c r="AT18" i="3"/>
  <c r="AU16" i="3"/>
  <c r="AT16" i="3"/>
  <c r="AT25" i="3"/>
  <c r="AU25" i="3"/>
  <c r="AU23" i="3"/>
  <c r="AT23" i="3"/>
  <c r="AT21" i="3"/>
  <c r="AU21" i="3"/>
  <c r="AU19" i="3"/>
  <c r="AT19" i="3"/>
  <c r="AT17" i="3"/>
  <c r="AU17" i="3"/>
  <c r="AU15" i="3"/>
  <c r="AT15" i="3"/>
  <c r="AT13" i="3"/>
  <c r="AV22" i="3"/>
  <c r="AV46" i="3"/>
  <c r="AV40" i="3"/>
  <c r="AV38" i="3"/>
  <c r="AV15" i="3"/>
  <c r="AV23" i="3"/>
  <c r="AG46" i="2" l="1"/>
  <c r="AG35" i="2"/>
  <c r="AG36" i="2"/>
  <c r="AG40" i="2"/>
  <c r="AG44" i="2"/>
  <c r="AG37" i="2"/>
  <c r="AG41" i="2"/>
  <c r="AG38" i="2"/>
  <c r="AG42" i="2"/>
  <c r="AG39" i="2"/>
  <c r="AG43" i="2"/>
  <c r="AR45" i="2" s="1"/>
  <c r="AG47" i="2"/>
  <c r="AG45" i="2"/>
  <c r="AG34" i="2"/>
  <c r="AP20" i="6"/>
  <c r="AO20" i="6"/>
  <c r="AQ20" i="6"/>
  <c r="AR20" i="6" s="1"/>
  <c r="AP16" i="6"/>
  <c r="AO16" i="6"/>
  <c r="AQ16" i="6"/>
  <c r="AR16" i="6" s="1"/>
  <c r="AO24" i="6"/>
  <c r="AP24" i="6"/>
  <c r="AO21" i="6"/>
  <c r="AQ21" i="6"/>
  <c r="AR21" i="6" s="1"/>
  <c r="AP21" i="6"/>
  <c r="AV17" i="3"/>
  <c r="AV21" i="3"/>
  <c r="AV16" i="3"/>
  <c r="AV24" i="3"/>
  <c r="BA20" i="6"/>
  <c r="AJ47" i="6"/>
  <c r="AJ43" i="6"/>
  <c r="AJ41" i="6"/>
  <c r="AJ37" i="6"/>
  <c r="AJ35" i="6"/>
  <c r="AI46" i="6"/>
  <c r="BE47" i="6" s="1"/>
  <c r="AM39" i="3"/>
  <c r="BC17" i="6"/>
  <c r="BB16" i="6"/>
  <c r="BB47" i="6"/>
  <c r="AI43" i="6"/>
  <c r="AI41" i="6"/>
  <c r="AI39" i="6"/>
  <c r="AI37" i="6"/>
  <c r="AI35" i="6"/>
  <c r="AI34" i="6"/>
  <c r="BE35" i="6" s="1"/>
  <c r="AF45" i="6"/>
  <c r="AF43" i="6"/>
  <c r="AF41" i="6"/>
  <c r="AF39" i="6"/>
  <c r="AF37" i="6"/>
  <c r="AF35" i="6"/>
  <c r="AF34" i="6"/>
  <c r="AE46" i="6"/>
  <c r="AE43" i="6"/>
  <c r="BA44" i="6" s="1"/>
  <c r="AE41" i="6"/>
  <c r="AE39" i="6"/>
  <c r="AE37" i="6"/>
  <c r="AE35" i="6"/>
  <c r="AE34" i="6"/>
  <c r="AD42" i="6"/>
  <c r="AC45" i="6"/>
  <c r="AC41" i="6"/>
  <c r="AJ59" i="6"/>
  <c r="AI59" i="6"/>
  <c r="BD65" i="6"/>
  <c r="AD66" i="6"/>
  <c r="AD64" i="6"/>
  <c r="AD60" i="6"/>
  <c r="AD57" i="6"/>
  <c r="AC69" i="6"/>
  <c r="AC67" i="6"/>
  <c r="AC64" i="6"/>
  <c r="AJ83" i="6"/>
  <c r="AJ81" i="6"/>
  <c r="AJ80" i="6"/>
  <c r="AI81" i="6"/>
  <c r="AH92" i="6"/>
  <c r="AG90" i="6"/>
  <c r="AG88" i="6"/>
  <c r="AF92" i="6"/>
  <c r="AF89" i="6"/>
  <c r="BB90" i="6" s="1"/>
  <c r="AF86" i="6"/>
  <c r="AF81" i="6"/>
  <c r="BB82" i="6" s="1"/>
  <c r="AF80" i="6"/>
  <c r="AE90" i="6"/>
  <c r="AD92" i="6"/>
  <c r="AD83" i="6"/>
  <c r="AD81" i="6"/>
  <c r="AC92" i="6"/>
  <c r="AJ92" i="7"/>
  <c r="AJ90" i="7"/>
  <c r="AJ88" i="7"/>
  <c r="AJ85" i="7"/>
  <c r="AJ83" i="7"/>
  <c r="AJ81" i="7"/>
  <c r="AJ80" i="7"/>
  <c r="AH93" i="7"/>
  <c r="AE91" i="7"/>
  <c r="AC93" i="7"/>
  <c r="AC88" i="7"/>
  <c r="AC83" i="7"/>
  <c r="AC81" i="7"/>
  <c r="AE45" i="8"/>
  <c r="AC45" i="8"/>
  <c r="AI60" i="8"/>
  <c r="AH58" i="8"/>
  <c r="AG70" i="8"/>
  <c r="AG66" i="8"/>
  <c r="AJ59" i="7"/>
  <c r="AI12" i="7"/>
  <c r="AI11" i="7"/>
  <c r="AZ42" i="6"/>
  <c r="BB92" i="6"/>
  <c r="BB86" i="6"/>
  <c r="BF90" i="7"/>
  <c r="BB81" i="7"/>
  <c r="AI65" i="8"/>
  <c r="AH93" i="4"/>
  <c r="BA66" i="7"/>
  <c r="AI18" i="7"/>
  <c r="AI14" i="7"/>
  <c r="AG22" i="7"/>
  <c r="BC22" i="7" s="1"/>
  <c r="AE22" i="7"/>
  <c r="AD46" i="7"/>
  <c r="AZ47" i="7" s="1"/>
  <c r="AE45" i="4"/>
  <c r="BA16" i="4"/>
  <c r="AG64" i="8"/>
  <c r="AG57" i="8"/>
  <c r="AE60" i="8"/>
  <c r="AE57" i="8"/>
  <c r="AI93" i="8"/>
  <c r="AG93" i="8"/>
  <c r="AG91" i="8"/>
  <c r="AG85" i="8"/>
  <c r="AC87" i="8"/>
  <c r="AJ80" i="4"/>
  <c r="AH92" i="4"/>
  <c r="AH89" i="4"/>
  <c r="BD90" i="4" s="1"/>
  <c r="AH87" i="4"/>
  <c r="AH85" i="4"/>
  <c r="AH83" i="4"/>
  <c r="AH81" i="4"/>
  <c r="AE11" i="6"/>
  <c r="BA12" i="6" s="1"/>
  <c r="BE67" i="7"/>
  <c r="AH61" i="7"/>
  <c r="AG66" i="7"/>
  <c r="AG64" i="7"/>
  <c r="AG62" i="7"/>
  <c r="BC62" i="7" s="1"/>
  <c r="AG58" i="7"/>
  <c r="AE64" i="7"/>
  <c r="AE60" i="7"/>
  <c r="AC70" i="7"/>
  <c r="AC64" i="7"/>
  <c r="AC62" i="7"/>
  <c r="AC57" i="7"/>
  <c r="AY58" i="7" s="1"/>
  <c r="AJ64" i="7"/>
  <c r="AJ60" i="7"/>
  <c r="AE24" i="8"/>
  <c r="AE20" i="8"/>
  <c r="AE18" i="8"/>
  <c r="AJ22" i="7"/>
  <c r="BF23" i="7" s="1"/>
  <c r="AI22" i="7"/>
  <c r="BE23" i="7" s="1"/>
  <c r="AI17" i="7"/>
  <c r="AI15" i="7"/>
  <c r="AH23" i="7"/>
  <c r="AG20" i="7"/>
  <c r="BC21" i="7" s="1"/>
  <c r="AG18" i="7"/>
  <c r="AG16" i="7"/>
  <c r="AG14" i="7"/>
  <c r="AG12" i="7"/>
  <c r="AG11" i="7"/>
  <c r="AF19" i="7"/>
  <c r="AF15" i="7"/>
  <c r="AF11" i="7"/>
  <c r="AE23" i="7"/>
  <c r="AE21" i="7"/>
  <c r="AE18" i="7"/>
  <c r="AE14" i="7"/>
  <c r="AE11" i="7"/>
  <c r="AJ43" i="7"/>
  <c r="AJ37" i="7"/>
  <c r="BE45" i="7"/>
  <c r="BC44" i="7"/>
  <c r="AF44" i="7"/>
  <c r="BB44" i="7" s="1"/>
  <c r="AF37" i="7"/>
  <c r="AF35" i="7"/>
  <c r="BA41" i="7"/>
  <c r="BA36" i="7"/>
  <c r="AD41" i="7"/>
  <c r="AC36" i="7"/>
  <c r="AC37" i="4"/>
  <c r="AE12" i="4"/>
  <c r="AE11" i="4"/>
  <c r="AH45" i="4"/>
  <c r="AH37" i="4"/>
  <c r="BD38" i="4" s="1"/>
  <c r="AG44" i="4"/>
  <c r="AF36" i="4"/>
  <c r="AJ63" i="4"/>
  <c r="AH61" i="4"/>
  <c r="AG68" i="4"/>
  <c r="BC69" i="4" s="1"/>
  <c r="AG60" i="4"/>
  <c r="AF92" i="4"/>
  <c r="AE92" i="4"/>
  <c r="AE84" i="4"/>
  <c r="AD91" i="4"/>
  <c r="AJ69" i="4"/>
  <c r="AJ61" i="4"/>
  <c r="AI91" i="4"/>
  <c r="AD90" i="4"/>
  <c r="AZ91" i="4" s="1"/>
  <c r="AG91" i="4"/>
  <c r="AF90" i="4"/>
  <c r="AH41" i="4"/>
  <c r="AH34" i="4"/>
  <c r="AF47" i="4"/>
  <c r="AF39" i="4"/>
  <c r="AJ67" i="4"/>
  <c r="AG57" i="4"/>
  <c r="AF63" i="4"/>
  <c r="AZ70" i="4"/>
  <c r="AF82" i="4"/>
  <c r="AC14" i="4"/>
  <c r="AI81" i="4"/>
  <c r="AF88" i="4"/>
  <c r="AT59" i="3"/>
  <c r="AS59" i="3"/>
  <c r="AH7" i="2"/>
  <c r="AH23" i="2"/>
  <c r="AH12" i="2"/>
  <c r="AH24" i="2"/>
  <c r="AH13" i="2"/>
  <c r="AH22" i="2"/>
  <c r="AH15" i="2"/>
  <c r="AH16" i="2"/>
  <c r="AH17" i="2"/>
  <c r="AH18" i="2"/>
  <c r="AH11" i="2"/>
  <c r="AH20" i="2"/>
  <c r="AH21" i="2"/>
  <c r="AH14" i="2"/>
  <c r="AH19" i="2"/>
  <c r="AT72" i="3"/>
  <c r="AS72" i="3"/>
  <c r="AU72" i="3"/>
  <c r="AV25" i="3"/>
  <c r="AV13" i="3"/>
  <c r="AS45" i="2"/>
  <c r="AT45" i="2" s="1"/>
  <c r="AV44" i="3"/>
  <c r="AV64" i="3"/>
  <c r="AS42" i="3"/>
  <c r="AI24" i="2"/>
  <c r="AV19" i="3"/>
  <c r="BF24" i="6"/>
  <c r="BC21" i="6"/>
  <c r="AZ24" i="6"/>
  <c r="AJ39" i="6"/>
  <c r="AH45" i="6"/>
  <c r="AH41" i="6"/>
  <c r="AG43" i="6"/>
  <c r="AC46" i="6"/>
  <c r="AC42" i="6"/>
  <c r="AJ58" i="6"/>
  <c r="AI62" i="6"/>
  <c r="BD64" i="6"/>
  <c r="BB70" i="6"/>
  <c r="AH90" i="6"/>
  <c r="BD91" i="6" s="1"/>
  <c r="AH86" i="6"/>
  <c r="AH80" i="6"/>
  <c r="AG80" i="6"/>
  <c r="AF84" i="6"/>
  <c r="BB84" i="6" s="1"/>
  <c r="AD93" i="6"/>
  <c r="AH83" i="7"/>
  <c r="AH80" i="7"/>
  <c r="BD81" i="7" s="1"/>
  <c r="AE83" i="7"/>
  <c r="AI64" i="8"/>
  <c r="BE65" i="8" s="1"/>
  <c r="AI57" i="8"/>
  <c r="BF81" i="6"/>
  <c r="AI92" i="7"/>
  <c r="BE15" i="6"/>
  <c r="BD19" i="6"/>
  <c r="BD16" i="6"/>
  <c r="BB21" i="6"/>
  <c r="AY15" i="6"/>
  <c r="AH47" i="6"/>
  <c r="AH43" i="6"/>
  <c r="AG41" i="6"/>
  <c r="AG37" i="6"/>
  <c r="AD47" i="6"/>
  <c r="AD37" i="6"/>
  <c r="AZ38" i="6" s="1"/>
  <c r="AD34" i="6"/>
  <c r="AC44" i="6"/>
  <c r="AJ60" i="6"/>
  <c r="AI67" i="6"/>
  <c r="AI60" i="6"/>
  <c r="BD69" i="6"/>
  <c r="AG63" i="6"/>
  <c r="BA67" i="6"/>
  <c r="AD65" i="6"/>
  <c r="AZ65" i="6" s="1"/>
  <c r="AC68" i="6"/>
  <c r="AI93" i="6"/>
  <c r="AI88" i="6"/>
  <c r="AI85" i="6"/>
  <c r="AI82" i="6"/>
  <c r="BE83" i="6" s="1"/>
  <c r="AI80" i="6"/>
  <c r="AH88" i="6"/>
  <c r="AH84" i="6"/>
  <c r="AH81" i="6"/>
  <c r="AE92" i="6"/>
  <c r="AI87" i="7"/>
  <c r="AH91" i="7"/>
  <c r="AH88" i="7"/>
  <c r="AD37" i="8"/>
  <c r="AI69" i="8"/>
  <c r="AG62" i="8"/>
  <c r="AG58" i="8"/>
  <c r="BB17" i="6"/>
  <c r="BA21" i="6"/>
  <c r="BE44" i="6"/>
  <c r="AH46" i="6"/>
  <c r="AH38" i="6"/>
  <c r="AH35" i="6"/>
  <c r="AG47" i="6"/>
  <c r="AG44" i="6"/>
  <c r="AG40" i="6"/>
  <c r="AD46" i="6"/>
  <c r="AD43" i="6"/>
  <c r="AD36" i="6"/>
  <c r="AC47" i="6"/>
  <c r="AC39" i="6"/>
  <c r="AC36" i="6"/>
  <c r="AJ70" i="6"/>
  <c r="AJ66" i="6"/>
  <c r="AI63" i="6"/>
  <c r="BE64" i="6" s="1"/>
  <c r="BB58" i="6"/>
  <c r="BA60" i="6"/>
  <c r="AI92" i="6"/>
  <c r="AI87" i="6"/>
  <c r="BE87" i="6" s="1"/>
  <c r="AI84" i="6"/>
  <c r="BE85" i="6" s="1"/>
  <c r="BD87" i="6"/>
  <c r="BD84" i="6"/>
  <c r="BB81" i="6"/>
  <c r="BF87" i="7"/>
  <c r="BF81" i="7"/>
  <c r="AI90" i="7"/>
  <c r="AH90" i="7"/>
  <c r="AH87" i="7"/>
  <c r="AH84" i="7"/>
  <c r="AE88" i="7"/>
  <c r="AY92" i="7"/>
  <c r="AJ41" i="8"/>
  <c r="AC67" i="8"/>
  <c r="AC63" i="8"/>
  <c r="AC59" i="8"/>
  <c r="AI93" i="4"/>
  <c r="AI89" i="4"/>
  <c r="AI86" i="4"/>
  <c r="AI82" i="4"/>
  <c r="BE82" i="4" s="1"/>
  <c r="AD93" i="4"/>
  <c r="AD86" i="4"/>
  <c r="AZ86" i="4" s="1"/>
  <c r="AD82" i="4"/>
  <c r="AH62" i="7"/>
  <c r="AG57" i="7"/>
  <c r="BC58" i="7" s="1"/>
  <c r="AJ66" i="7"/>
  <c r="AJ62" i="7"/>
  <c r="AJ24" i="7"/>
  <c r="BF24" i="7" s="1"/>
  <c r="AJ19" i="7"/>
  <c r="BF19" i="7" s="1"/>
  <c r="AJ17" i="7"/>
  <c r="BF18" i="7" s="1"/>
  <c r="AJ13" i="7"/>
  <c r="BE18" i="7"/>
  <c r="BC18" i="7"/>
  <c r="AF23" i="7"/>
  <c r="BB23" i="7" s="1"/>
  <c r="AF20" i="7"/>
  <c r="AF12" i="7"/>
  <c r="BB13" i="7" s="1"/>
  <c r="BA19" i="7"/>
  <c r="AD23" i="7"/>
  <c r="AJ47" i="7"/>
  <c r="AJ44" i="7"/>
  <c r="BF44" i="7" s="1"/>
  <c r="AJ41" i="7"/>
  <c r="AJ38" i="7"/>
  <c r="AF46" i="7"/>
  <c r="AF41" i="7"/>
  <c r="AF38" i="7"/>
  <c r="BA47" i="7"/>
  <c r="BA45" i="7"/>
  <c r="BA42" i="7"/>
  <c r="AD39" i="7"/>
  <c r="AD36" i="7"/>
  <c r="AC47" i="7"/>
  <c r="AJ44" i="4"/>
  <c r="AJ40" i="4"/>
  <c r="AJ36" i="4"/>
  <c r="AI47" i="4"/>
  <c r="BE47" i="4" s="1"/>
  <c r="AI43" i="4"/>
  <c r="AH36" i="4"/>
  <c r="AG35" i="4"/>
  <c r="BB42" i="4"/>
  <c r="AG62" i="4"/>
  <c r="AC21" i="4"/>
  <c r="BA12" i="4"/>
  <c r="AF57" i="8"/>
  <c r="AC70" i="8"/>
  <c r="AC62" i="8"/>
  <c r="AC58" i="8"/>
  <c r="AJ82" i="8"/>
  <c r="AH82" i="8"/>
  <c r="AF93" i="8"/>
  <c r="AE81" i="8"/>
  <c r="AD87" i="8"/>
  <c r="AH86" i="4"/>
  <c r="BD87" i="4" s="1"/>
  <c r="AH82" i="4"/>
  <c r="BD83" i="4" s="1"/>
  <c r="AH80" i="4"/>
  <c r="AD92" i="4"/>
  <c r="AD89" i="4"/>
  <c r="AD85" i="4"/>
  <c r="AD81" i="4"/>
  <c r="AI11" i="6"/>
  <c r="BE12" i="6" s="1"/>
  <c r="AH68" i="7"/>
  <c r="BD68" i="7" s="1"/>
  <c r="AH65" i="7"/>
  <c r="BA64" i="7"/>
  <c r="AJ68" i="7"/>
  <c r="AJ65" i="7"/>
  <c r="AJ61" i="7"/>
  <c r="AJ58" i="7"/>
  <c r="BF59" i="7" s="1"/>
  <c r="AJ16" i="7"/>
  <c r="AI19" i="7"/>
  <c r="AH18" i="7"/>
  <c r="AH14" i="7"/>
  <c r="BD15" i="7" s="1"/>
  <c r="AH11" i="7"/>
  <c r="AF14" i="7"/>
  <c r="AD19" i="7"/>
  <c r="AZ20" i="7" s="1"/>
  <c r="AJ46" i="7"/>
  <c r="BE36" i="7"/>
  <c r="BD41" i="7"/>
  <c r="AF40" i="7"/>
  <c r="BA46" i="7"/>
  <c r="AD45" i="7"/>
  <c r="AD35" i="7"/>
  <c r="AC46" i="7"/>
  <c r="AC42" i="7"/>
  <c r="AJ43" i="4"/>
  <c r="AJ39" i="4"/>
  <c r="AJ15" i="4"/>
  <c r="BF16" i="4" s="1"/>
  <c r="BB20" i="4"/>
  <c r="BB16" i="4"/>
  <c r="AC24" i="4"/>
  <c r="AC20" i="4"/>
  <c r="AC17" i="4"/>
  <c r="AJ11" i="4"/>
  <c r="AF11" i="4"/>
  <c r="AC12" i="4"/>
  <c r="AY84" i="4"/>
  <c r="BC12" i="7"/>
  <c r="AY17" i="4"/>
  <c r="AY14" i="4"/>
  <c r="AC68" i="8"/>
  <c r="AF87" i="8"/>
  <c r="AF83" i="8"/>
  <c r="BB84" i="8" s="1"/>
  <c r="AF80" i="8"/>
  <c r="AC81" i="8"/>
  <c r="AI87" i="4"/>
  <c r="AI83" i="4"/>
  <c r="AI80" i="4"/>
  <c r="AH91" i="4"/>
  <c r="BD92" i="4" s="1"/>
  <c r="AH88" i="4"/>
  <c r="AH84" i="4"/>
  <c r="AD83" i="4"/>
  <c r="AJ11" i="6"/>
  <c r="BF12" i="6" s="1"/>
  <c r="AH63" i="7"/>
  <c r="AH59" i="7"/>
  <c r="BD60" i="7" s="1"/>
  <c r="AG60" i="7"/>
  <c r="BC61" i="7" s="1"/>
  <c r="AF68" i="7"/>
  <c r="AF60" i="7"/>
  <c r="AE70" i="7"/>
  <c r="AJ70" i="7"/>
  <c r="AJ63" i="7"/>
  <c r="AG18" i="8"/>
  <c r="AG14" i="8"/>
  <c r="AJ20" i="7"/>
  <c r="AJ14" i="7"/>
  <c r="AJ11" i="7"/>
  <c r="BE15" i="7"/>
  <c r="BD24" i="7"/>
  <c r="BC17" i="7"/>
  <c r="AF24" i="7"/>
  <c r="BB24" i="7" s="1"/>
  <c r="AF21" i="7"/>
  <c r="BB22" i="7" s="1"/>
  <c r="AF18" i="7"/>
  <c r="BB18" i="7" s="1"/>
  <c r="BA23" i="7"/>
  <c r="AE13" i="7"/>
  <c r="BA14" i="7" s="1"/>
  <c r="AJ45" i="7"/>
  <c r="AJ42" i="7"/>
  <c r="AJ39" i="7"/>
  <c r="BF40" i="7" s="1"/>
  <c r="AJ36" i="7"/>
  <c r="BF37" i="7" s="1"/>
  <c r="AJ34" i="7"/>
  <c r="BD46" i="7"/>
  <c r="AG42" i="7"/>
  <c r="AG38" i="7"/>
  <c r="AF42" i="7"/>
  <c r="AF36" i="7"/>
  <c r="BB37" i="7" s="1"/>
  <c r="AF34" i="7"/>
  <c r="AD43" i="7"/>
  <c r="AZ43" i="7" s="1"/>
  <c r="AD40" i="7"/>
  <c r="AZ41" i="7" s="1"/>
  <c r="AD37" i="7"/>
  <c r="AD34" i="7"/>
  <c r="AC44" i="7"/>
  <c r="AJ45" i="4"/>
  <c r="AJ41" i="4"/>
  <c r="BF42" i="4" s="1"/>
  <c r="AJ37" i="4"/>
  <c r="BF38" i="4" s="1"/>
  <c r="AJ34" i="4"/>
  <c r="AI44" i="4"/>
  <c r="AI40" i="4"/>
  <c r="AI36" i="4"/>
  <c r="AD45" i="4"/>
  <c r="AH68" i="4"/>
  <c r="AH64" i="4"/>
  <c r="BA23" i="4"/>
  <c r="AZ15" i="4"/>
  <c r="AC22" i="4"/>
  <c r="AJ12" i="4"/>
  <c r="AI11" i="4"/>
  <c r="AJ44" i="8"/>
  <c r="AD39" i="8"/>
  <c r="AJ70" i="8"/>
  <c r="AJ67" i="8"/>
  <c r="AJ63" i="8"/>
  <c r="BF64" i="8" s="1"/>
  <c r="AJ59" i="8"/>
  <c r="BF60" i="8" s="1"/>
  <c r="AE67" i="8"/>
  <c r="AE63" i="8"/>
  <c r="AD90" i="8"/>
  <c r="AD86" i="8"/>
  <c r="AC83" i="8"/>
  <c r="AC80" i="8"/>
  <c r="AJ24" i="8"/>
  <c r="AJ20" i="8"/>
  <c r="AJ76" i="8"/>
  <c r="AG44" i="8"/>
  <c r="AD93" i="8"/>
  <c r="AZ93" i="8" s="1"/>
  <c r="AD89" i="8"/>
  <c r="AC93" i="8"/>
  <c r="AC89" i="8"/>
  <c r="AC85" i="8"/>
  <c r="AC82" i="8"/>
  <c r="AC46" i="8"/>
  <c r="AD92" i="8"/>
  <c r="AD81" i="8"/>
  <c r="AC92" i="8"/>
  <c r="AJ18" i="8"/>
  <c r="AJ14" i="8"/>
  <c r="AF53" i="8"/>
  <c r="AI41" i="8"/>
  <c r="AG47" i="8"/>
  <c r="AJ69" i="8"/>
  <c r="BF69" i="8" s="1"/>
  <c r="AJ66" i="8"/>
  <c r="AJ62" i="8"/>
  <c r="AG67" i="8"/>
  <c r="AG59" i="8"/>
  <c r="AE68" i="8"/>
  <c r="BA69" i="8" s="1"/>
  <c r="AI86" i="8"/>
  <c r="AH93" i="8"/>
  <c r="BD93" i="8" s="1"/>
  <c r="AH89" i="8"/>
  <c r="BD89" i="8" s="1"/>
  <c r="AH85" i="8"/>
  <c r="AH81" i="8"/>
  <c r="AE91" i="8"/>
  <c r="AH22" i="8"/>
  <c r="BD23" i="8" s="1"/>
  <c r="AH18" i="8"/>
  <c r="AH11" i="8"/>
  <c r="AE14" i="8"/>
  <c r="BA15" i="8" s="1"/>
  <c r="AC18" i="8"/>
  <c r="AC14" i="8"/>
  <c r="AC11" i="8"/>
  <c r="BC67" i="8"/>
  <c r="AF69" i="8"/>
  <c r="AF59" i="8"/>
  <c r="BB59" i="8" s="1"/>
  <c r="AI21" i="8"/>
  <c r="AI17" i="8"/>
  <c r="AI13" i="8"/>
  <c r="AH17" i="8"/>
  <c r="BD18" i="8" s="1"/>
  <c r="AH13" i="8"/>
  <c r="AE22" i="8"/>
  <c r="AE13" i="8"/>
  <c r="AC17" i="8"/>
  <c r="AE76" i="8"/>
  <c r="AI47" i="8"/>
  <c r="BE47" i="8" s="1"/>
  <c r="AG37" i="8"/>
  <c r="AD47" i="8"/>
  <c r="AD43" i="8"/>
  <c r="AF68" i="8"/>
  <c r="BB68" i="8" s="1"/>
  <c r="AF58" i="8"/>
  <c r="BB58" i="8" s="1"/>
  <c r="AE66" i="8"/>
  <c r="AE62" i="8"/>
  <c r="AI85" i="8"/>
  <c r="BE86" i="8" s="1"/>
  <c r="AH91" i="8"/>
  <c r="BD91" i="8" s="1"/>
  <c r="AH87" i="8"/>
  <c r="AH83" i="8"/>
  <c r="AG90" i="8"/>
  <c r="AG83" i="8"/>
  <c r="AE85" i="8"/>
  <c r="AI12" i="8"/>
  <c r="AH20" i="8"/>
  <c r="AF18" i="8"/>
  <c r="BB19" i="8" s="1"/>
  <c r="AE12" i="8"/>
  <c r="BA13" i="8" s="1"/>
  <c r="AG40" i="8"/>
  <c r="BC70" i="8"/>
  <c r="AI89" i="8"/>
  <c r="AI83" i="8"/>
  <c r="AG46" i="8"/>
  <c r="BC47" i="8" s="1"/>
  <c r="AG43" i="8"/>
  <c r="AG36" i="8"/>
  <c r="AG34" i="8"/>
  <c r="AF44" i="8"/>
  <c r="AE41" i="8"/>
  <c r="AE37" i="8"/>
  <c r="BA38" i="8" s="1"/>
  <c r="AD45" i="8"/>
  <c r="AD42" i="8"/>
  <c r="AZ43" i="8" s="1"/>
  <c r="AD34" i="8"/>
  <c r="AC37" i="8"/>
  <c r="AD58" i="8"/>
  <c r="AY59" i="8"/>
  <c r="AJ84" i="8"/>
  <c r="AI92" i="8"/>
  <c r="BD82" i="8"/>
  <c r="AE83" i="8"/>
  <c r="AF14" i="8"/>
  <c r="BB15" i="8" s="1"/>
  <c r="AF11" i="8"/>
  <c r="BA18" i="8"/>
  <c r="AC19" i="8"/>
  <c r="BF67" i="8"/>
  <c r="BA61" i="8"/>
  <c r="AC30" i="8"/>
  <c r="AI46" i="8"/>
  <c r="AI39" i="8"/>
  <c r="AH39" i="8"/>
  <c r="AG45" i="8"/>
  <c r="AG42" i="8"/>
  <c r="AG39" i="8"/>
  <c r="AF47" i="8"/>
  <c r="AF43" i="8"/>
  <c r="AF36" i="8"/>
  <c r="AE47" i="8"/>
  <c r="AE43" i="8"/>
  <c r="AD41" i="8"/>
  <c r="AD36" i="8"/>
  <c r="AZ37" i="8" s="1"/>
  <c r="AC40" i="8"/>
  <c r="AI68" i="8"/>
  <c r="BE69" i="8" s="1"/>
  <c r="AI62" i="8"/>
  <c r="AG63" i="8"/>
  <c r="BC63" i="8" s="1"/>
  <c r="AF66" i="8"/>
  <c r="BB67" i="8" s="1"/>
  <c r="AF62" i="8"/>
  <c r="AE65" i="8"/>
  <c r="AE59" i="8"/>
  <c r="BA60" i="8" s="1"/>
  <c r="AD68" i="8"/>
  <c r="AZ69" i="8" s="1"/>
  <c r="AD64" i="8"/>
  <c r="AC64" i="8"/>
  <c r="AI91" i="8"/>
  <c r="AI88" i="8"/>
  <c r="AG88" i="8"/>
  <c r="AG81" i="8"/>
  <c r="AF92" i="8"/>
  <c r="BB93" i="8" s="1"/>
  <c r="AF85" i="8"/>
  <c r="BB85" i="8" s="1"/>
  <c r="AE89" i="8"/>
  <c r="AD80" i="8"/>
  <c r="AC91" i="8"/>
  <c r="AC88" i="8"/>
  <c r="AJ16" i="8"/>
  <c r="BF16" i="8" s="1"/>
  <c r="AH16" i="8"/>
  <c r="BD16" i="8" s="1"/>
  <c r="AF23" i="8"/>
  <c r="AE19" i="8"/>
  <c r="BA20" i="8" s="1"/>
  <c r="AD14" i="8"/>
  <c r="AC22" i="8"/>
  <c r="AY23" i="8" s="1"/>
  <c r="AC15" i="8"/>
  <c r="AY63" i="8"/>
  <c r="BB88" i="8"/>
  <c r="AD53" i="8"/>
  <c r="AH53" i="8"/>
  <c r="AI34" i="8"/>
  <c r="AG41" i="8"/>
  <c r="AG38" i="8"/>
  <c r="AG35" i="8"/>
  <c r="BC35" i="8" s="1"/>
  <c r="AF39" i="8"/>
  <c r="AF35" i="8"/>
  <c r="AE46" i="8"/>
  <c r="AE39" i="8"/>
  <c r="AD44" i="8"/>
  <c r="AZ44" i="8" s="1"/>
  <c r="AD40" i="8"/>
  <c r="AD38" i="8"/>
  <c r="AZ38" i="8" s="1"/>
  <c r="AD35" i="8"/>
  <c r="AI67" i="8"/>
  <c r="BC58" i="8"/>
  <c r="AE70" i="8"/>
  <c r="BA70" i="8" s="1"/>
  <c r="AE64" i="8"/>
  <c r="BA64" i="8" s="1"/>
  <c r="AE58" i="8"/>
  <c r="BA58" i="8" s="1"/>
  <c r="AI87" i="8"/>
  <c r="AI84" i="8"/>
  <c r="AI81" i="8"/>
  <c r="AG80" i="8"/>
  <c r="BC81" i="8" s="1"/>
  <c r="AF82" i="8"/>
  <c r="BB83" i="8" s="1"/>
  <c r="AH14" i="8"/>
  <c r="BD15" i="8" s="1"/>
  <c r="AF22" i="8"/>
  <c r="BB23" i="8" s="1"/>
  <c r="AE21" i="8"/>
  <c r="AE16" i="8"/>
  <c r="BA17" i="8" s="1"/>
  <c r="AD21" i="8"/>
  <c r="AC21" i="8"/>
  <c r="AY22" i="8" s="1"/>
  <c r="AU14" i="3"/>
  <c r="AT14" i="3"/>
  <c r="AV20" i="3"/>
  <c r="AT42" i="3"/>
  <c r="AV42" i="3" s="1"/>
  <c r="AE60" i="3"/>
  <c r="AE68" i="3"/>
  <c r="AH81" i="3"/>
  <c r="BA41" i="6"/>
  <c r="AZ46" i="6"/>
  <c r="AV26" i="3"/>
  <c r="AV72" i="3"/>
  <c r="AS15" i="3"/>
  <c r="AK81" i="3"/>
  <c r="AK83" i="3"/>
  <c r="AK85" i="3"/>
  <c r="AK87" i="3"/>
  <c r="AK89" i="3"/>
  <c r="AK91" i="3"/>
  <c r="AE58" i="3"/>
  <c r="AE66" i="3"/>
  <c r="AK93" i="3"/>
  <c r="AH92" i="3"/>
  <c r="AH88" i="3"/>
  <c r="AH80" i="3"/>
  <c r="Y76" i="3"/>
  <c r="BE60" i="6"/>
  <c r="BA64" i="6"/>
  <c r="AQ24" i="6"/>
  <c r="AR24" i="6" s="1"/>
  <c r="BA37" i="6"/>
  <c r="AH93" i="3"/>
  <c r="AH91" i="3"/>
  <c r="AH89" i="3"/>
  <c r="AH84" i="3"/>
  <c r="BA45" i="6"/>
  <c r="BD61" i="6"/>
  <c r="BE16" i="6"/>
  <c r="BD20" i="6"/>
  <c r="BC24" i="6"/>
  <c r="AY16" i="6"/>
  <c r="AJ45" i="6"/>
  <c r="AJ42" i="6"/>
  <c r="BF43" i="6" s="1"/>
  <c r="AH42" i="6"/>
  <c r="AH39" i="6"/>
  <c r="AH36" i="6"/>
  <c r="BD37" i="6" s="1"/>
  <c r="AG45" i="6"/>
  <c r="BC45" i="6" s="1"/>
  <c r="AF36" i="6"/>
  <c r="BA40" i="6"/>
  <c r="AD44" i="6"/>
  <c r="AZ45" i="6" s="1"/>
  <c r="AD39" i="6"/>
  <c r="AC43" i="6"/>
  <c r="AC40" i="6"/>
  <c r="AC37" i="6"/>
  <c r="AJ68" i="6"/>
  <c r="AJ65" i="6"/>
  <c r="BF66" i="6" s="1"/>
  <c r="AI70" i="6"/>
  <c r="AI65" i="6"/>
  <c r="AH70" i="6"/>
  <c r="BD70" i="6" s="1"/>
  <c r="AH59" i="6"/>
  <c r="BD60" i="6" s="1"/>
  <c r="AG68" i="6"/>
  <c r="BC69" i="6" s="1"/>
  <c r="AF59" i="6"/>
  <c r="BA63" i="6"/>
  <c r="AD67" i="6"/>
  <c r="AD62" i="6"/>
  <c r="AC63" i="6"/>
  <c r="AC60" i="6"/>
  <c r="AY60" i="6" s="1"/>
  <c r="AJ85" i="6"/>
  <c r="BF86" i="6" s="1"/>
  <c r="BE86" i="6"/>
  <c r="BD93" i="6"/>
  <c r="BD82" i="6"/>
  <c r="AG92" i="6"/>
  <c r="AG86" i="6"/>
  <c r="AE88" i="6"/>
  <c r="AE82" i="6"/>
  <c r="AD85" i="6"/>
  <c r="AD82" i="6"/>
  <c r="AC93" i="6"/>
  <c r="BF91" i="7"/>
  <c r="AI88" i="7"/>
  <c r="AQ88" i="7" s="1"/>
  <c r="AI82" i="7"/>
  <c r="BC84" i="7"/>
  <c r="AJ39" i="8"/>
  <c r="AJ35" i="8"/>
  <c r="AF37" i="8"/>
  <c r="AF45" i="8"/>
  <c r="AF34" i="8"/>
  <c r="AJ38" i="6"/>
  <c r="AO38" i="6" s="1"/>
  <c r="BD36" i="6"/>
  <c r="BC47" i="6"/>
  <c r="AG34" i="6"/>
  <c r="BB35" i="6"/>
  <c r="AJ64" i="6"/>
  <c r="AJ61" i="6"/>
  <c r="AI69" i="6"/>
  <c r="AI58" i="6"/>
  <c r="BE59" i="6" s="1"/>
  <c r="AG57" i="6"/>
  <c r="BA92" i="6"/>
  <c r="AY93" i="6"/>
  <c r="AI91" i="7"/>
  <c r="AI84" i="7"/>
  <c r="AE84" i="7"/>
  <c r="AE92" i="7"/>
  <c r="AZ81" i="7"/>
  <c r="AJ37" i="8"/>
  <c r="AJ45" i="8"/>
  <c r="AJ34" i="8"/>
  <c r="AH42" i="8"/>
  <c r="BF20" i="6"/>
  <c r="BE24" i="6"/>
  <c r="BC16" i="6"/>
  <c r="BB20" i="6"/>
  <c r="BA24" i="6"/>
  <c r="BA16" i="6"/>
  <c r="AZ20" i="6"/>
  <c r="AY24" i="6"/>
  <c r="BE40" i="6"/>
  <c r="BD45" i="6"/>
  <c r="BC38" i="6"/>
  <c r="BB43" i="6"/>
  <c r="AZ47" i="6"/>
  <c r="AZ37" i="6"/>
  <c r="AY46" i="6"/>
  <c r="BE63" i="6"/>
  <c r="BD68" i="6"/>
  <c r="BC61" i="6"/>
  <c r="BB66" i="6"/>
  <c r="AD70" i="6"/>
  <c r="AZ70" i="6" s="1"/>
  <c r="AD68" i="6"/>
  <c r="AD61" i="6"/>
  <c r="AD59" i="6"/>
  <c r="AY69" i="6"/>
  <c r="BE81" i="6"/>
  <c r="BE82" i="6"/>
  <c r="BD90" i="6"/>
  <c r="BA88" i="6"/>
  <c r="AZ93" i="6"/>
  <c r="AH35" i="8"/>
  <c r="AH43" i="8"/>
  <c r="BF19" i="6"/>
  <c r="BF16" i="6"/>
  <c r="BE23" i="6"/>
  <c r="BE20" i="6"/>
  <c r="BD24" i="6"/>
  <c r="BC20" i="6"/>
  <c r="BB24" i="6"/>
  <c r="BB13" i="6"/>
  <c r="BA15" i="6"/>
  <c r="AZ19" i="6"/>
  <c r="AZ16" i="6"/>
  <c r="AY23" i="6"/>
  <c r="AY20" i="6"/>
  <c r="AJ46" i="6"/>
  <c r="AJ36" i="6"/>
  <c r="AJ34" i="6"/>
  <c r="BF35" i="6" s="1"/>
  <c r="BE39" i="6"/>
  <c r="BE36" i="6"/>
  <c r="BD44" i="6"/>
  <c r="BD41" i="6"/>
  <c r="AG42" i="6"/>
  <c r="AG36" i="6"/>
  <c r="BC37" i="6" s="1"/>
  <c r="BB42" i="6"/>
  <c r="BB39" i="6"/>
  <c r="BA36" i="6"/>
  <c r="AD40" i="6"/>
  <c r="AZ41" i="6" s="1"/>
  <c r="AD35" i="6"/>
  <c r="AZ36" i="6" s="1"/>
  <c r="AY47" i="6"/>
  <c r="AY45" i="6"/>
  <c r="AY42" i="6"/>
  <c r="AJ69" i="6"/>
  <c r="BF70" i="6" s="1"/>
  <c r="AJ62" i="6"/>
  <c r="AJ57" i="6"/>
  <c r="BF58" i="6" s="1"/>
  <c r="AI68" i="6"/>
  <c r="BE68" i="6" s="1"/>
  <c r="AI66" i="6"/>
  <c r="BE67" i="6" s="1"/>
  <c r="AI61" i="6"/>
  <c r="AI57" i="6"/>
  <c r="AG65" i="6"/>
  <c r="BC65" i="6" s="1"/>
  <c r="AG59" i="6"/>
  <c r="BC60" i="6" s="1"/>
  <c r="BB65" i="6"/>
  <c r="BB62" i="6"/>
  <c r="BA59" i="6"/>
  <c r="AD63" i="6"/>
  <c r="AZ64" i="6" s="1"/>
  <c r="AD58" i="6"/>
  <c r="AZ59" i="6" s="1"/>
  <c r="AY68" i="6"/>
  <c r="AY65" i="6"/>
  <c r="BF89" i="6"/>
  <c r="BE93" i="6"/>
  <c r="BE91" i="6"/>
  <c r="BE89" i="6"/>
  <c r="BD86" i="6"/>
  <c r="AE86" i="6"/>
  <c r="AE83" i="6"/>
  <c r="BA84" i="6" s="1"/>
  <c r="AD91" i="6"/>
  <c r="AZ92" i="6" s="1"/>
  <c r="AD86" i="6"/>
  <c r="AD80" i="6"/>
  <c r="AZ81" i="6" s="1"/>
  <c r="AC87" i="6"/>
  <c r="AY88" i="6" s="1"/>
  <c r="AI86" i="7"/>
  <c r="AI83" i="7"/>
  <c r="BC92" i="7"/>
  <c r="AE86" i="7"/>
  <c r="AE82" i="7"/>
  <c r="AJ47" i="8"/>
  <c r="AJ43" i="8"/>
  <c r="AJ36" i="8"/>
  <c r="AH47" i="8"/>
  <c r="AH37" i="8"/>
  <c r="AE93" i="6"/>
  <c r="BA93" i="6" s="1"/>
  <c r="AE85" i="6"/>
  <c r="AE80" i="6"/>
  <c r="AD84" i="6"/>
  <c r="AZ85" i="6" s="1"/>
  <c r="AC91" i="6"/>
  <c r="AC81" i="6"/>
  <c r="AI89" i="7"/>
  <c r="AI81" i="7"/>
  <c r="AE89" i="7"/>
  <c r="AE81" i="7"/>
  <c r="AJ42" i="8"/>
  <c r="BF42" i="8" s="1"/>
  <c r="AI43" i="8"/>
  <c r="AI37" i="8"/>
  <c r="BE38" i="8" s="1"/>
  <c r="AH40" i="8"/>
  <c r="AF42" i="8"/>
  <c r="BB43" i="8" s="1"/>
  <c r="AC41" i="8"/>
  <c r="AC34" i="8"/>
  <c r="AH65" i="8"/>
  <c r="AF61" i="8"/>
  <c r="BB61" i="8" s="1"/>
  <c r="AD67" i="8"/>
  <c r="AD63" i="8"/>
  <c r="AD60" i="8"/>
  <c r="AZ61" i="8" s="1"/>
  <c r="AD57" i="8"/>
  <c r="AZ58" i="8" s="1"/>
  <c r="AJ88" i="8"/>
  <c r="AJ85" i="8"/>
  <c r="AG87" i="8"/>
  <c r="AG82" i="8"/>
  <c r="AE92" i="8"/>
  <c r="AE86" i="8"/>
  <c r="AJ91" i="4"/>
  <c r="BF92" i="4" s="1"/>
  <c r="AJ87" i="4"/>
  <c r="BE81" i="4"/>
  <c r="AG76" i="4"/>
  <c r="AG84" i="4"/>
  <c r="AG87" i="4"/>
  <c r="AC21" i="7"/>
  <c r="AC14" i="7"/>
  <c r="AC16" i="7"/>
  <c r="AC13" i="7"/>
  <c r="AC20" i="7"/>
  <c r="AY21" i="7" s="1"/>
  <c r="BA37" i="7"/>
  <c r="BA38" i="7"/>
  <c r="AG11" i="4"/>
  <c r="AG12" i="4"/>
  <c r="AG14" i="4"/>
  <c r="AG24" i="4"/>
  <c r="AY81" i="8"/>
  <c r="BE64" i="7"/>
  <c r="BE63" i="7"/>
  <c r="BB93" i="6"/>
  <c r="BB91" i="6"/>
  <c r="BB89" i="6"/>
  <c r="BB87" i="6"/>
  <c r="BB85" i="6"/>
  <c r="BB83" i="6"/>
  <c r="AE89" i="6"/>
  <c r="BA90" i="6" s="1"/>
  <c r="AE81" i="6"/>
  <c r="BA82" i="6" s="1"/>
  <c r="AD90" i="6"/>
  <c r="AD88" i="6"/>
  <c r="AC89" i="6"/>
  <c r="AY89" i="6" s="1"/>
  <c r="AC83" i="6"/>
  <c r="AY84" i="6" s="1"/>
  <c r="AJ84" i="7"/>
  <c r="AI93" i="7"/>
  <c r="BE93" i="7" s="1"/>
  <c r="AI85" i="7"/>
  <c r="AI80" i="7"/>
  <c r="BE81" i="7" s="1"/>
  <c r="AH86" i="7"/>
  <c r="BC93" i="7"/>
  <c r="BC88" i="7"/>
  <c r="AG80" i="7"/>
  <c r="BC81" i="7" s="1"/>
  <c r="AF92" i="7"/>
  <c r="AF84" i="7"/>
  <c r="AE93" i="7"/>
  <c r="AE85" i="7"/>
  <c r="AE80" i="7"/>
  <c r="AD86" i="7"/>
  <c r="AY93" i="7"/>
  <c r="AY88" i="7"/>
  <c r="AC80" i="7"/>
  <c r="AJ46" i="8"/>
  <c r="AJ38" i="8"/>
  <c r="AI45" i="8"/>
  <c r="AI35" i="8"/>
  <c r="AH44" i="8"/>
  <c r="AH36" i="8"/>
  <c r="BD37" i="8" s="1"/>
  <c r="AH34" i="8"/>
  <c r="AF46" i="8"/>
  <c r="AF38" i="8"/>
  <c r="BA46" i="8"/>
  <c r="AE34" i="8"/>
  <c r="AC47" i="8"/>
  <c r="AC39" i="8"/>
  <c r="AI66" i="8"/>
  <c r="BE66" i="8" s="1"/>
  <c r="AI61" i="8"/>
  <c r="BE61" i="8" s="1"/>
  <c r="AI58" i="8"/>
  <c r="AH67" i="8"/>
  <c r="AH64" i="8"/>
  <c r="AH60" i="8"/>
  <c r="BD61" i="8" s="1"/>
  <c r="AH57" i="8"/>
  <c r="AG68" i="8"/>
  <c r="BC69" i="8" s="1"/>
  <c r="AG61" i="8"/>
  <c r="BC62" i="8" s="1"/>
  <c r="AF63" i="8"/>
  <c r="BB64" i="8" s="1"/>
  <c r="AD65" i="8"/>
  <c r="AS65" i="7" s="1"/>
  <c r="AC69" i="8"/>
  <c r="AC66" i="8"/>
  <c r="AC60" i="8"/>
  <c r="AS60" i="7" s="1"/>
  <c r="AJ93" i="8"/>
  <c r="AJ87" i="8"/>
  <c r="AJ83" i="8"/>
  <c r="BF84" i="8" s="1"/>
  <c r="AJ80" i="8"/>
  <c r="AG89" i="8"/>
  <c r="AG86" i="8"/>
  <c r="BC86" i="8" s="1"/>
  <c r="AF89" i="8"/>
  <c r="BB89" i="8" s="1"/>
  <c r="AE93" i="8"/>
  <c r="AE88" i="8"/>
  <c r="AD88" i="8"/>
  <c r="AZ89" i="8" s="1"/>
  <c r="AD85" i="8"/>
  <c r="AC90" i="8"/>
  <c r="AJ93" i="4"/>
  <c r="AG82" i="4"/>
  <c r="AE87" i="7"/>
  <c r="BA88" i="7" s="1"/>
  <c r="AY84" i="7"/>
  <c r="AJ40" i="8"/>
  <c r="BE42" i="8"/>
  <c r="AH46" i="8"/>
  <c r="BD46" i="8" s="1"/>
  <c r="AH38" i="8"/>
  <c r="AF40" i="8"/>
  <c r="BB41" i="8" s="1"/>
  <c r="BA47" i="8"/>
  <c r="BA42" i="8"/>
  <c r="AC44" i="8"/>
  <c r="AC38" i="8"/>
  <c r="AC35" i="8"/>
  <c r="BF68" i="8"/>
  <c r="BE64" i="8"/>
  <c r="AH69" i="8"/>
  <c r="AH63" i="8"/>
  <c r="AH59" i="8"/>
  <c r="BB60" i="8"/>
  <c r="AZ65" i="8"/>
  <c r="AJ92" i="8"/>
  <c r="AJ89" i="8"/>
  <c r="AE87" i="8"/>
  <c r="AE84" i="8"/>
  <c r="BA85" i="8" s="1"/>
  <c r="AE35" i="8"/>
  <c r="AC43" i="8"/>
  <c r="AC36" i="8"/>
  <c r="AJ65" i="8"/>
  <c r="BF65" i="8" s="1"/>
  <c r="AJ58" i="8"/>
  <c r="AI70" i="8"/>
  <c r="BE70" i="8" s="1"/>
  <c r="AI59" i="8"/>
  <c r="BE60" i="8" s="1"/>
  <c r="AH68" i="8"/>
  <c r="AG65" i="8"/>
  <c r="BC66" i="8" s="1"/>
  <c r="AG60" i="8"/>
  <c r="AF70" i="8"/>
  <c r="AF65" i="8"/>
  <c r="BB65" i="8" s="1"/>
  <c r="AC57" i="8"/>
  <c r="AJ91" i="8"/>
  <c r="AJ81" i="8"/>
  <c r="BF81" i="8" s="1"/>
  <c r="AI90" i="8"/>
  <c r="AI82" i="8"/>
  <c r="AI80" i="8"/>
  <c r="AH80" i="8"/>
  <c r="BD81" i="8" s="1"/>
  <c r="AG92" i="8"/>
  <c r="BC93" i="8" s="1"/>
  <c r="AG84" i="8"/>
  <c r="AF91" i="8"/>
  <c r="AF81" i="8"/>
  <c r="BB82" i="8" s="1"/>
  <c r="AE90" i="8"/>
  <c r="AE82" i="8"/>
  <c r="AE80" i="8"/>
  <c r="AD91" i="8"/>
  <c r="AZ91" i="8" s="1"/>
  <c r="AD83" i="8"/>
  <c r="AC86" i="8"/>
  <c r="AJ92" i="4"/>
  <c r="AJ88" i="4"/>
  <c r="BF88" i="4" s="1"/>
  <c r="AJ81" i="4"/>
  <c r="BF81" i="4" s="1"/>
  <c r="AI92" i="4"/>
  <c r="BE92" i="4" s="1"/>
  <c r="AI85" i="4"/>
  <c r="BD88" i="4"/>
  <c r="BD84" i="4"/>
  <c r="AG88" i="4"/>
  <c r="AG80" i="4"/>
  <c r="BF64" i="7"/>
  <c r="BF60" i="7"/>
  <c r="AG23" i="8"/>
  <c r="AG19" i="8"/>
  <c r="AD15" i="8"/>
  <c r="AZ15" i="8" s="1"/>
  <c r="BF22" i="7"/>
  <c r="AI58" i="4"/>
  <c r="AI67" i="4"/>
  <c r="AD57" i="7"/>
  <c r="AD61" i="7"/>
  <c r="AD64" i="7"/>
  <c r="AZ65" i="7" s="1"/>
  <c r="AD70" i="7"/>
  <c r="AZ22" i="8"/>
  <c r="AD11" i="8"/>
  <c r="AD18" i="8"/>
  <c r="AD23" i="8"/>
  <c r="AZ23" i="8" s="1"/>
  <c r="BB15" i="7"/>
  <c r="AC24" i="7"/>
  <c r="AZ42" i="7"/>
  <c r="BD86" i="4"/>
  <c r="AG93" i="4"/>
  <c r="AG90" i="4"/>
  <c r="AD68" i="7"/>
  <c r="AD60" i="7"/>
  <c r="AI14" i="8"/>
  <c r="AI16" i="8"/>
  <c r="AI18" i="8"/>
  <c r="BE19" i="8" s="1"/>
  <c r="AI20" i="8"/>
  <c r="BE21" i="8" s="1"/>
  <c r="AI22" i="8"/>
  <c r="BE22" i="8" s="1"/>
  <c r="AI24" i="8"/>
  <c r="AG12" i="8"/>
  <c r="BC12" i="8" s="1"/>
  <c r="AG11" i="8"/>
  <c r="AG15" i="8"/>
  <c r="BC15" i="8" s="1"/>
  <c r="AG22" i="8"/>
  <c r="AD20" i="8"/>
  <c r="AZ21" i="8" s="1"/>
  <c r="AD17" i="8"/>
  <c r="AD13" i="8"/>
  <c r="AZ14" i="8" s="1"/>
  <c r="AY19" i="8"/>
  <c r="BC14" i="7"/>
  <c r="BB14" i="7"/>
  <c r="BE37" i="7"/>
  <c r="BE38" i="7"/>
  <c r="AE80" i="4"/>
  <c r="AZ82" i="4"/>
  <c r="AC92" i="4"/>
  <c r="AY92" i="4" s="1"/>
  <c r="AC89" i="4"/>
  <c r="AC86" i="4"/>
  <c r="AC82" i="4"/>
  <c r="AG11" i="6"/>
  <c r="BC12" i="6" s="1"/>
  <c r="BE68" i="7"/>
  <c r="AH64" i="7"/>
  <c r="BD65" i="7" s="1"/>
  <c r="AG70" i="7"/>
  <c r="BC70" i="7" s="1"/>
  <c r="AG68" i="7"/>
  <c r="BC69" i="7" s="1"/>
  <c r="AG63" i="7"/>
  <c r="AE62" i="7"/>
  <c r="BA62" i="7" s="1"/>
  <c r="AE59" i="7"/>
  <c r="BA60" i="7" s="1"/>
  <c r="AD67" i="7"/>
  <c r="AD59" i="7"/>
  <c r="AC69" i="7"/>
  <c r="AY70" i="7" s="1"/>
  <c r="AC66" i="7"/>
  <c r="AY66" i="7" s="1"/>
  <c r="AC61" i="7"/>
  <c r="AY62" i="7" s="1"/>
  <c r="BF68" i="7"/>
  <c r="AJ23" i="8"/>
  <c r="BF24" i="8" s="1"/>
  <c r="AI11" i="8"/>
  <c r="BE12" i="8" s="1"/>
  <c r="AH21" i="8"/>
  <c r="AH19" i="8"/>
  <c r="AH12" i="8"/>
  <c r="BD13" i="8" s="1"/>
  <c r="AG13" i="8"/>
  <c r="BC14" i="8" s="1"/>
  <c r="AD16" i="8"/>
  <c r="AC12" i="8"/>
  <c r="BF15" i="7"/>
  <c r="BE22" i="7"/>
  <c r="BE19" i="7"/>
  <c r="BC13" i="7"/>
  <c r="AC23" i="7"/>
  <c r="AY24" i="7" s="1"/>
  <c r="AC11" i="7"/>
  <c r="BF41" i="7"/>
  <c r="BE42" i="7"/>
  <c r="BB41" i="7"/>
  <c r="AZ36" i="7"/>
  <c r="BE43" i="4"/>
  <c r="AH63" i="4"/>
  <c r="BD64" i="4" s="1"/>
  <c r="AE68" i="4"/>
  <c r="AC64" i="4"/>
  <c r="AG13" i="4"/>
  <c r="AI90" i="4"/>
  <c r="BE91" i="4" s="1"/>
  <c r="AI84" i="4"/>
  <c r="BE85" i="4" s="1"/>
  <c r="AG92" i="4"/>
  <c r="BC92" i="4" s="1"/>
  <c r="AG89" i="4"/>
  <c r="AG83" i="4"/>
  <c r="AF86" i="4"/>
  <c r="AC88" i="4"/>
  <c r="AO88" i="4" s="1"/>
  <c r="AC85" i="4"/>
  <c r="AC81" i="4"/>
  <c r="AY81" i="4" s="1"/>
  <c r="AF11" i="6"/>
  <c r="BB12" i="6" s="1"/>
  <c r="AC11" i="6"/>
  <c r="AY12" i="6" s="1"/>
  <c r="AI59" i="7"/>
  <c r="BE60" i="7" s="1"/>
  <c r="AI57" i="7"/>
  <c r="BE58" i="7" s="1"/>
  <c r="AH66" i="7"/>
  <c r="AH58" i="7"/>
  <c r="AG65" i="7"/>
  <c r="BC65" i="7" s="1"/>
  <c r="AE67" i="7"/>
  <c r="BA68" i="7" s="1"/>
  <c r="AE58" i="7"/>
  <c r="AC68" i="7"/>
  <c r="AC60" i="7"/>
  <c r="AJ69" i="7"/>
  <c r="AJ57" i="7"/>
  <c r="AJ22" i="8"/>
  <c r="AJ19" i="8"/>
  <c r="BF20" i="8" s="1"/>
  <c r="AH24" i="8"/>
  <c r="BD24" i="8" s="1"/>
  <c r="AG17" i="8"/>
  <c r="AF13" i="8"/>
  <c r="BB14" i="8" s="1"/>
  <c r="AE23" i="8"/>
  <c r="BA24" i="8" s="1"/>
  <c r="AE11" i="8"/>
  <c r="BA12" i="8" s="1"/>
  <c r="AD12" i="8"/>
  <c r="AC13" i="8"/>
  <c r="AY14" i="8" s="1"/>
  <c r="BD23" i="7"/>
  <c r="AH13" i="7"/>
  <c r="BD14" i="7" s="1"/>
  <c r="AH19" i="7"/>
  <c r="BD20" i="7" s="1"/>
  <c r="BA18" i="7"/>
  <c r="BA15" i="7"/>
  <c r="AZ19" i="7"/>
  <c r="AD13" i="7"/>
  <c r="AD24" i="7"/>
  <c r="AZ24" i="7" s="1"/>
  <c r="AC22" i="7"/>
  <c r="AC17" i="7"/>
  <c r="AY18" i="7" s="1"/>
  <c r="BE41" i="7"/>
  <c r="AH47" i="7"/>
  <c r="BC46" i="7"/>
  <c r="BC39" i="7"/>
  <c r="BB40" i="7"/>
  <c r="AY46" i="7"/>
  <c r="AY42" i="7"/>
  <c r="AI59" i="4"/>
  <c r="AC70" i="4"/>
  <c r="AG20" i="4"/>
  <c r="BD70" i="7"/>
  <c r="BD69" i="7"/>
  <c r="BD61" i="7"/>
  <c r="AH57" i="7"/>
  <c r="BD58" i="7" s="1"/>
  <c r="BA65" i="7"/>
  <c r="AE57" i="7"/>
  <c r="BA58" i="7" s="1"/>
  <c r="AD69" i="7"/>
  <c r="AZ70" i="7" s="1"/>
  <c r="AD63" i="7"/>
  <c r="AZ64" i="7" s="1"/>
  <c r="AI23" i="8"/>
  <c r="AI19" i="8"/>
  <c r="BE20" i="8" s="1"/>
  <c r="AI15" i="8"/>
  <c r="BE15" i="8" s="1"/>
  <c r="AG21" i="8"/>
  <c r="AD24" i="8"/>
  <c r="AZ24" i="8" s="1"/>
  <c r="BE12" i="7"/>
  <c r="AC12" i="7"/>
  <c r="AY13" i="7" s="1"/>
  <c r="BF35" i="7"/>
  <c r="AZ38" i="7"/>
  <c r="AZ35" i="7"/>
  <c r="BA46" i="4"/>
  <c r="AC62" i="4"/>
  <c r="AG19" i="4"/>
  <c r="BC20" i="4" s="1"/>
  <c r="AG15" i="4"/>
  <c r="AZ13" i="4"/>
  <c r="BA22" i="7"/>
  <c r="AD22" i="7"/>
  <c r="AZ23" i="7" s="1"/>
  <c r="AD14" i="7"/>
  <c r="AZ15" i="7" s="1"/>
  <c r="AD11" i="7"/>
  <c r="AC19" i="7"/>
  <c r="AH44" i="7"/>
  <c r="AH39" i="7"/>
  <c r="AC43" i="7"/>
  <c r="AY44" i="7" s="1"/>
  <c r="AC40" i="7"/>
  <c r="AY41" i="7" s="1"/>
  <c r="AC37" i="7"/>
  <c r="AY37" i="7" s="1"/>
  <c r="AC34" i="7"/>
  <c r="BF46" i="4"/>
  <c r="AI45" i="4"/>
  <c r="AI38" i="4"/>
  <c r="BE38" i="4" s="1"/>
  <c r="AG47" i="4"/>
  <c r="AG40" i="4"/>
  <c r="BC41" i="4" s="1"/>
  <c r="AG36" i="4"/>
  <c r="BC37" i="4" s="1"/>
  <c r="AE37" i="4"/>
  <c r="AE34" i="4"/>
  <c r="AD37" i="4"/>
  <c r="AZ38" i="4" s="1"/>
  <c r="AD34" i="4"/>
  <c r="AJ59" i="4"/>
  <c r="BF60" i="4" s="1"/>
  <c r="AI70" i="4"/>
  <c r="AI63" i="4"/>
  <c r="BE64" i="4" s="1"/>
  <c r="AH67" i="4"/>
  <c r="BD68" i="4" s="1"/>
  <c r="AH57" i="4"/>
  <c r="AG63" i="4"/>
  <c r="AE64" i="4"/>
  <c r="BA65" i="4" s="1"/>
  <c r="AE60" i="4"/>
  <c r="AE57" i="4"/>
  <c r="BA58" i="4" s="1"/>
  <c r="AD68" i="4"/>
  <c r="AD65" i="4"/>
  <c r="AZ66" i="4" s="1"/>
  <c r="AC69" i="4"/>
  <c r="AC63" i="4"/>
  <c r="AY63" i="4" s="1"/>
  <c r="AC60" i="4"/>
  <c r="AC57" i="4"/>
  <c r="AI24" i="4"/>
  <c r="AG21" i="4"/>
  <c r="BC22" i="4" s="1"/>
  <c r="AG18" i="4"/>
  <c r="AK18" i="4" s="1"/>
  <c r="AY22" i="4"/>
  <c r="AJ12" i="7"/>
  <c r="BF13" i="7" s="1"/>
  <c r="AI13" i="7"/>
  <c r="BE14" i="7" s="1"/>
  <c r="AF16" i="7"/>
  <c r="AE12" i="7"/>
  <c r="BA12" i="7" s="1"/>
  <c r="AC15" i="7"/>
  <c r="AH43" i="7"/>
  <c r="BD44" i="7" s="1"/>
  <c r="BC43" i="7"/>
  <c r="AG34" i="7"/>
  <c r="BC35" i="7" s="1"/>
  <c r="AH42" i="4"/>
  <c r="AG46" i="4"/>
  <c r="AG43" i="4"/>
  <c r="BC44" i="4" s="1"/>
  <c r="AG39" i="4"/>
  <c r="AE44" i="4"/>
  <c r="BA45" i="4" s="1"/>
  <c r="AE40" i="4"/>
  <c r="AE36" i="4"/>
  <c r="AD39" i="4"/>
  <c r="AZ39" i="4" s="1"/>
  <c r="AD36" i="4"/>
  <c r="AI66" i="4"/>
  <c r="BE67" i="4" s="1"/>
  <c r="AH70" i="4"/>
  <c r="AH66" i="4"/>
  <c r="AH59" i="4"/>
  <c r="AE69" i="4"/>
  <c r="AC68" i="4"/>
  <c r="AC65" i="4"/>
  <c r="AC59" i="4"/>
  <c r="BD19" i="4"/>
  <c r="AG17" i="4"/>
  <c r="BC18" i="4" s="1"/>
  <c r="AZ22" i="4"/>
  <c r="AF12" i="4"/>
  <c r="BB12" i="4" s="1"/>
  <c r="AE47" i="4"/>
  <c r="BA47" i="4" s="1"/>
  <c r="AE43" i="4"/>
  <c r="BA44" i="4" s="1"/>
  <c r="AE39" i="4"/>
  <c r="AD46" i="4"/>
  <c r="AD42" i="4"/>
  <c r="AI65" i="4"/>
  <c r="AH62" i="4"/>
  <c r="BD62" i="4" s="1"/>
  <c r="AG64" i="4"/>
  <c r="BC65" i="4" s="1"/>
  <c r="AF57" i="4"/>
  <c r="AC67" i="4"/>
  <c r="AY67" i="4" s="1"/>
  <c r="AC58" i="4"/>
  <c r="AG23" i="4"/>
  <c r="AG16" i="4"/>
  <c r="AH23" i="4"/>
  <c r="BD91" i="4"/>
  <c r="BE46" i="4"/>
  <c r="BE42" i="4"/>
  <c r="BB38" i="4"/>
  <c r="BB37" i="4"/>
  <c r="BF93" i="4"/>
  <c r="BC83" i="4"/>
  <c r="AY83" i="4"/>
  <c r="BC35" i="4"/>
  <c r="BE66" i="4"/>
  <c r="AZ63" i="4"/>
  <c r="AJ89" i="4"/>
  <c r="BF89" i="4" s="1"/>
  <c r="AJ83" i="4"/>
  <c r="BF84" i="4" s="1"/>
  <c r="AG86" i="4"/>
  <c r="AD87" i="4"/>
  <c r="AZ88" i="4" s="1"/>
  <c r="AD80" i="4"/>
  <c r="AJ35" i="4"/>
  <c r="BF36" i="4" s="1"/>
  <c r="BE37" i="4"/>
  <c r="BD46" i="4"/>
  <c r="BB47" i="4"/>
  <c r="BB46" i="4"/>
  <c r="AE42" i="4"/>
  <c r="BA43" i="4" s="1"/>
  <c r="AI62" i="4"/>
  <c r="AI57" i="4"/>
  <c r="AH65" i="4"/>
  <c r="BD66" i="4" s="1"/>
  <c r="AH60" i="4"/>
  <c r="AG67" i="4"/>
  <c r="BC68" i="4" s="1"/>
  <c r="AG59" i="4"/>
  <c r="AF68" i="4"/>
  <c r="AF62" i="4"/>
  <c r="BB63" i="4" s="1"/>
  <c r="AD61" i="4"/>
  <c r="AZ61" i="4" s="1"/>
  <c r="AY59" i="4"/>
  <c r="BF24" i="4"/>
  <c r="AI23" i="4"/>
  <c r="BE24" i="4" s="1"/>
  <c r="AI14" i="4"/>
  <c r="AH17" i="4"/>
  <c r="BB24" i="4"/>
  <c r="BA15" i="4"/>
  <c r="AZ23" i="4"/>
  <c r="AF53" i="4"/>
  <c r="AJ85" i="4"/>
  <c r="BF85" i="4" s="1"/>
  <c r="AG85" i="4"/>
  <c r="BC86" i="4" s="1"/>
  <c r="AG81" i="4"/>
  <c r="AD84" i="4"/>
  <c r="AZ84" i="4" s="1"/>
  <c r="AY91" i="4"/>
  <c r="AJ47" i="4"/>
  <c r="BF47" i="4" s="1"/>
  <c r="BE41" i="4"/>
  <c r="AG45" i="4"/>
  <c r="BC46" i="4" s="1"/>
  <c r="BB41" i="4"/>
  <c r="AE41" i="4"/>
  <c r="AD43" i="4"/>
  <c r="AD40" i="4"/>
  <c r="AI68" i="4"/>
  <c r="AI61" i="4"/>
  <c r="BE62" i="4" s="1"/>
  <c r="AG66" i="4"/>
  <c r="BC66" i="4" s="1"/>
  <c r="AG58" i="4"/>
  <c r="AF67" i="4"/>
  <c r="AZ69" i="4"/>
  <c r="AD59" i="4"/>
  <c r="AZ59" i="4" s="1"/>
  <c r="AI22" i="4"/>
  <c r="AI17" i="4"/>
  <c r="BF12" i="4"/>
  <c r="BD82" i="4"/>
  <c r="AI60" i="4"/>
  <c r="BC64" i="4"/>
  <c r="AF64" i="4"/>
  <c r="BB65" i="4" s="1"/>
  <c r="AF61" i="4"/>
  <c r="AF58" i="4"/>
  <c r="AY61" i="4"/>
  <c r="BF13" i="4"/>
  <c r="AI16" i="4"/>
  <c r="AI13" i="4"/>
  <c r="BD23" i="4"/>
  <c r="AZ24" i="4"/>
  <c r="AI12" i="4"/>
  <c r="BE12" i="4" s="1"/>
  <c r="AH12" i="4"/>
  <c r="AH13" i="4"/>
  <c r="AI35" i="4"/>
  <c r="BE35" i="4" s="1"/>
  <c r="AG38" i="4"/>
  <c r="BC39" i="4" s="1"/>
  <c r="AF43" i="4"/>
  <c r="BB43" i="4" s="1"/>
  <c r="AF34" i="4"/>
  <c r="BB35" i="4" s="1"/>
  <c r="AE38" i="4"/>
  <c r="AE35" i="4"/>
  <c r="BA35" i="4" s="1"/>
  <c r="AD47" i="4"/>
  <c r="AZ47" i="4" s="1"/>
  <c r="AD44" i="4"/>
  <c r="AZ45" i="4" s="1"/>
  <c r="AD41" i="4"/>
  <c r="AD35" i="4"/>
  <c r="AZ36" i="4" s="1"/>
  <c r="BF68" i="4"/>
  <c r="BF65" i="4"/>
  <c r="AJ58" i="4"/>
  <c r="AI69" i="4"/>
  <c r="BE70" i="4" s="1"/>
  <c r="AI64" i="4"/>
  <c r="BE65" i="4" s="1"/>
  <c r="AH69" i="4"/>
  <c r="BD69" i="4" s="1"/>
  <c r="AH58" i="4"/>
  <c r="AG70" i="4"/>
  <c r="BC70" i="4" s="1"/>
  <c r="AG61" i="4"/>
  <c r="BC62" i="4" s="1"/>
  <c r="AF70" i="4"/>
  <c r="BB70" i="4" s="1"/>
  <c r="AF66" i="4"/>
  <c r="BB66" i="4" s="1"/>
  <c r="AF59" i="4"/>
  <c r="BB60" i="4" s="1"/>
  <c r="AE58" i="4"/>
  <c r="AD64" i="4"/>
  <c r="AD57" i="4"/>
  <c r="BF23" i="4"/>
  <c r="BF21" i="4"/>
  <c r="AI15" i="4"/>
  <c r="BE16" i="4" s="1"/>
  <c r="AH24" i="4"/>
  <c r="AH16" i="4"/>
  <c r="AH14" i="4"/>
  <c r="AE21" i="4"/>
  <c r="BA22" i="4" s="1"/>
  <c r="AE19" i="4"/>
  <c r="AD16" i="4"/>
  <c r="AK16" i="4" s="1"/>
  <c r="AC23" i="4"/>
  <c r="AC15" i="4"/>
  <c r="AY15" i="4" s="1"/>
  <c r="AH11" i="4"/>
  <c r="BD12" i="4" s="1"/>
  <c r="BB17" i="4"/>
  <c r="BA24" i="4"/>
  <c r="AZ19" i="4"/>
  <c r="AY18" i="4"/>
  <c r="BF17" i="4"/>
  <c r="AI21" i="4"/>
  <c r="AI19" i="4"/>
  <c r="BE20" i="4" s="1"/>
  <c r="AH20" i="4"/>
  <c r="BB21" i="4"/>
  <c r="AD11" i="4"/>
  <c r="AZ12" i="4" s="1"/>
  <c r="AC11" i="4"/>
  <c r="AG90" i="2"/>
  <c r="AG91" i="2"/>
  <c r="AG93" i="2"/>
  <c r="AG83" i="2"/>
  <c r="AG88" i="2"/>
  <c r="AG92" i="2"/>
  <c r="AG82" i="2"/>
  <c r="AG84" i="2"/>
  <c r="AG85" i="2"/>
  <c r="AF34" i="2"/>
  <c r="AF42" i="2"/>
  <c r="AF39" i="2"/>
  <c r="AF45" i="2"/>
  <c r="AF38" i="2"/>
  <c r="AF35" i="2"/>
  <c r="AF44" i="2"/>
  <c r="AE69" i="2"/>
  <c r="AE63" i="2"/>
  <c r="AE64" i="2"/>
  <c r="AE57" i="2"/>
  <c r="AE62" i="2"/>
  <c r="AE68" i="2"/>
  <c r="AE59" i="2"/>
  <c r="AE66" i="2"/>
  <c r="AS20" i="3"/>
  <c r="AF85" i="2"/>
  <c r="AF80" i="2"/>
  <c r="AF86" i="2"/>
  <c r="AF82" i="2"/>
  <c r="AF93" i="2"/>
  <c r="AF83" i="2"/>
  <c r="AF92" i="2"/>
  <c r="AF89" i="2"/>
  <c r="AF90" i="2"/>
  <c r="AG7" i="2"/>
  <c r="AG12" i="2"/>
  <c r="AG19" i="2"/>
  <c r="AG22" i="2"/>
  <c r="AG13" i="2"/>
  <c r="AG23" i="2"/>
  <c r="AG20" i="2"/>
  <c r="AG24" i="2"/>
  <c r="AG11" i="2"/>
  <c r="AH44" i="2"/>
  <c r="AH41" i="2"/>
  <c r="AH34" i="2"/>
  <c r="AH47" i="2"/>
  <c r="AH36" i="2"/>
  <c r="AH42" i="2"/>
  <c r="AH45" i="2"/>
  <c r="AH38" i="2"/>
  <c r="AH39" i="2"/>
  <c r="AH59" i="2"/>
  <c r="AH70" i="2"/>
  <c r="AH60" i="2"/>
  <c r="AH67" i="2"/>
  <c r="AH57" i="2"/>
  <c r="AH64" i="2"/>
  <c r="AH61" i="2"/>
  <c r="AH63" i="2"/>
  <c r="AI34" i="2"/>
  <c r="AI35" i="2"/>
  <c r="AI36" i="2"/>
  <c r="AI37" i="2"/>
  <c r="AQ39" i="2" s="1"/>
  <c r="AI38" i="2"/>
  <c r="AI39" i="2"/>
  <c r="AI40" i="2"/>
  <c r="AQ42" i="2" s="1"/>
  <c r="AI41" i="2"/>
  <c r="AI42" i="2"/>
  <c r="AI43" i="2"/>
  <c r="AQ45" i="2" s="1"/>
  <c r="AI44" i="2"/>
  <c r="AI45" i="2"/>
  <c r="AI46" i="2"/>
  <c r="AQ48" i="2" s="1"/>
  <c r="AI47" i="2"/>
  <c r="AI30" i="2"/>
  <c r="AU59" i="3"/>
  <c r="AV59" i="3" s="1"/>
  <c r="AE91" i="2"/>
  <c r="AE86" i="2"/>
  <c r="AE89" i="2"/>
  <c r="AE80" i="2"/>
  <c r="AE81" i="2"/>
  <c r="AE92" i="2"/>
  <c r="AE82" i="2"/>
  <c r="AE85" i="2"/>
  <c r="AE83" i="2"/>
  <c r="AF14" i="2"/>
  <c r="AF7" i="2"/>
  <c r="AF11" i="2"/>
  <c r="AF22" i="2"/>
  <c r="AF19" i="2"/>
  <c r="AF24" i="2"/>
  <c r="AF21" i="2"/>
  <c r="AF18" i="2"/>
  <c r="AF15" i="2"/>
  <c r="AF20" i="2"/>
  <c r="AF17" i="2"/>
  <c r="AG70" i="2"/>
  <c r="AG67" i="2"/>
  <c r="AG69" i="2"/>
  <c r="AG62" i="2"/>
  <c r="AG57" i="2"/>
  <c r="AG68" i="2"/>
  <c r="AG59" i="2"/>
  <c r="AG65" i="2"/>
  <c r="AH90" i="2"/>
  <c r="AH87" i="2"/>
  <c r="AH88" i="2"/>
  <c r="AH83" i="2"/>
  <c r="AH84" i="2"/>
  <c r="AH89" i="2"/>
  <c r="AH93" i="2"/>
  <c r="AE23" i="2"/>
  <c r="AE7" i="2"/>
  <c r="AE22" i="2"/>
  <c r="AE13" i="2"/>
  <c r="AE12" i="2"/>
  <c r="AE14" i="2"/>
  <c r="AE16" i="2"/>
  <c r="AE19" i="2"/>
  <c r="AF65" i="2"/>
  <c r="AF62" i="2"/>
  <c r="AF70" i="2"/>
  <c r="AF67" i="2"/>
  <c r="AF68" i="2"/>
  <c r="AF58" i="2"/>
  <c r="AF69" i="2"/>
  <c r="AF59" i="2"/>
  <c r="AF66" i="2"/>
  <c r="AF63" i="2"/>
  <c r="AF60" i="2"/>
  <c r="AE35" i="3"/>
  <c r="AE37" i="3"/>
  <c r="AE39" i="3"/>
  <c r="AE41" i="3"/>
  <c r="AE43" i="3"/>
  <c r="AE45" i="3"/>
  <c r="AE47" i="3"/>
  <c r="AJ91" i="3"/>
  <c r="AH90" i="3"/>
  <c r="AJ87" i="3"/>
  <c r="AH86" i="3"/>
  <c r="AF85" i="3"/>
  <c r="AJ83" i="3"/>
  <c r="AH82" i="3"/>
  <c r="AH47" i="3"/>
  <c r="AF46" i="3"/>
  <c r="AM47" i="3"/>
  <c r="BF17" i="6"/>
  <c r="BF18" i="6"/>
  <c r="BF15" i="6"/>
  <c r="BE21" i="6"/>
  <c r="BE22" i="6"/>
  <c r="BE19" i="6"/>
  <c r="BD23" i="6"/>
  <c r="BC19" i="6"/>
  <c r="BC18" i="6"/>
  <c r="BB23" i="6"/>
  <c r="BB22" i="6"/>
  <c r="BA13" i="6"/>
  <c r="BA14" i="6"/>
  <c r="AZ17" i="6"/>
  <c r="AZ18" i="6"/>
  <c r="AZ15" i="6"/>
  <c r="AY21" i="6"/>
  <c r="AY22" i="6"/>
  <c r="AY19" i="6"/>
  <c r="BF46" i="6"/>
  <c r="BE37" i="6"/>
  <c r="BE38" i="6"/>
  <c r="BD42" i="6"/>
  <c r="BD43" i="6"/>
  <c r="BD40" i="6"/>
  <c r="BB38" i="6"/>
  <c r="BB36" i="6"/>
  <c r="BB37" i="6"/>
  <c r="AZ39" i="6"/>
  <c r="AZ35" i="6"/>
  <c r="AY43" i="6"/>
  <c r="AY44" i="6"/>
  <c r="AY41" i="6"/>
  <c r="BF69" i="6"/>
  <c r="BE66" i="6"/>
  <c r="BE65" i="6"/>
  <c r="BB61" i="6"/>
  <c r="BB59" i="6"/>
  <c r="BB60" i="6"/>
  <c r="AZ63" i="6"/>
  <c r="AZ62" i="6"/>
  <c r="AY64" i="6"/>
  <c r="AE59" i="3"/>
  <c r="AE61" i="3"/>
  <c r="AE63" i="3"/>
  <c r="AE65" i="3"/>
  <c r="AE67" i="3"/>
  <c r="AE69" i="3"/>
  <c r="AJ92" i="3"/>
  <c r="AJ88" i="3"/>
  <c r="AH87" i="3"/>
  <c r="AJ84" i="3"/>
  <c r="AJ80" i="3"/>
  <c r="AF47" i="3"/>
  <c r="AJ93" i="3"/>
  <c r="AM35" i="3"/>
  <c r="AM34" i="3"/>
  <c r="AS13" i="3"/>
  <c r="BF13" i="6"/>
  <c r="BF14" i="6"/>
  <c r="BE17" i="6"/>
  <c r="BE18" i="6"/>
  <c r="BD21" i="6"/>
  <c r="BD22" i="6"/>
  <c r="BC23" i="6"/>
  <c r="BC22" i="6"/>
  <c r="AZ13" i="6"/>
  <c r="AZ14" i="6"/>
  <c r="AY17" i="6"/>
  <c r="AY18" i="6"/>
  <c r="BF44" i="6"/>
  <c r="BF45" i="6"/>
  <c r="BD38" i="6"/>
  <c r="BD39" i="6"/>
  <c r="BA39" i="6"/>
  <c r="BA38" i="6"/>
  <c r="BA35" i="6"/>
  <c r="AZ44" i="6"/>
  <c r="AZ43" i="6"/>
  <c r="AY39" i="6"/>
  <c r="AY40" i="6"/>
  <c r="AY37" i="6"/>
  <c r="BE70" i="6"/>
  <c r="BE69" i="6"/>
  <c r="BA62" i="6"/>
  <c r="BA61" i="6"/>
  <c r="BA58" i="6"/>
  <c r="AZ67" i="6"/>
  <c r="AZ66" i="6"/>
  <c r="BF23" i="6"/>
  <c r="BE13" i="6"/>
  <c r="BE14" i="6"/>
  <c r="BD17" i="6"/>
  <c r="BD18" i="6"/>
  <c r="BD15" i="6"/>
  <c r="BB15" i="6"/>
  <c r="BB14" i="6"/>
  <c r="BA19" i="6"/>
  <c r="AZ23" i="6"/>
  <c r="AY13" i="6"/>
  <c r="AY14" i="6"/>
  <c r="BF40" i="6"/>
  <c r="BF41" i="6"/>
  <c r="BF38" i="6"/>
  <c r="BE45" i="6"/>
  <c r="BE46" i="6"/>
  <c r="BE43" i="6"/>
  <c r="BD35" i="6"/>
  <c r="BC43" i="6"/>
  <c r="BC44" i="6"/>
  <c r="BC41" i="6"/>
  <c r="BB46" i="6"/>
  <c r="BA43" i="6"/>
  <c r="BA42" i="6"/>
  <c r="BF61" i="6"/>
  <c r="BF59" i="6"/>
  <c r="BF60" i="6"/>
  <c r="BD63" i="6"/>
  <c r="BD62" i="6"/>
  <c r="BD58" i="6"/>
  <c r="BC64" i="6"/>
  <c r="BB69" i="6"/>
  <c r="BA66" i="6"/>
  <c r="BA65" i="6"/>
  <c r="AJ90" i="3"/>
  <c r="AJ86" i="3"/>
  <c r="BF21" i="6"/>
  <c r="BF22" i="6"/>
  <c r="BD13" i="6"/>
  <c r="BD14" i="6"/>
  <c r="BC15" i="6"/>
  <c r="BC14" i="6"/>
  <c r="BB19" i="6"/>
  <c r="BB18" i="6"/>
  <c r="BA23" i="6"/>
  <c r="BA22" i="6"/>
  <c r="BA17" i="6"/>
  <c r="BA18" i="6"/>
  <c r="AZ21" i="6"/>
  <c r="AZ22" i="6"/>
  <c r="BF36" i="6"/>
  <c r="BF37" i="6"/>
  <c r="BE41" i="6"/>
  <c r="BE42" i="6"/>
  <c r="BD46" i="6"/>
  <c r="BD47" i="6"/>
  <c r="BA47" i="6"/>
  <c r="BA46" i="6"/>
  <c r="AY35" i="6"/>
  <c r="AO34" i="6"/>
  <c r="BE62" i="6"/>
  <c r="BE61" i="6"/>
  <c r="BE58" i="6"/>
  <c r="BD67" i="6"/>
  <c r="BD66" i="6"/>
  <c r="BA70" i="6"/>
  <c r="BA69" i="6"/>
  <c r="AG39" i="6"/>
  <c r="AG35" i="6"/>
  <c r="BC36" i="6" s="1"/>
  <c r="AF44" i="6"/>
  <c r="AF40" i="6"/>
  <c r="AC35" i="6"/>
  <c r="AJ67" i="6"/>
  <c r="AJ63" i="6"/>
  <c r="AG70" i="6"/>
  <c r="BC70" i="6" s="1"/>
  <c r="AG66" i="6"/>
  <c r="AG62" i="6"/>
  <c r="AG58" i="6"/>
  <c r="BC59" i="6" s="1"/>
  <c r="AF67" i="6"/>
  <c r="AF63" i="6"/>
  <c r="AC70" i="6"/>
  <c r="AC66" i="6"/>
  <c r="AC62" i="6"/>
  <c r="AC58" i="6"/>
  <c r="AY58" i="6" s="1"/>
  <c r="AJ92" i="6"/>
  <c r="AJ87" i="6"/>
  <c r="BF88" i="6" s="1"/>
  <c r="AJ84" i="6"/>
  <c r="BE88" i="6"/>
  <c r="BD88" i="6"/>
  <c r="AZ91" i="6"/>
  <c r="AZ90" i="6"/>
  <c r="AY92" i="6"/>
  <c r="AC80" i="6"/>
  <c r="AC82" i="6"/>
  <c r="AC86" i="6"/>
  <c r="AC90" i="6"/>
  <c r="AY90" i="6" s="1"/>
  <c r="BF93" i="7"/>
  <c r="BF92" i="7"/>
  <c r="BE90" i="7"/>
  <c r="BE89" i="7"/>
  <c r="BD91" i="7"/>
  <c r="BD90" i="7"/>
  <c r="BD83" i="7"/>
  <c r="BD82" i="7"/>
  <c r="BC85" i="7"/>
  <c r="BB89" i="7"/>
  <c r="BB88" i="7"/>
  <c r="BA90" i="7"/>
  <c r="BA89" i="7"/>
  <c r="AZ91" i="7"/>
  <c r="AZ90" i="7"/>
  <c r="AZ83" i="7"/>
  <c r="AZ82" i="7"/>
  <c r="AY85" i="7"/>
  <c r="BE43" i="8"/>
  <c r="BD40" i="8"/>
  <c r="BD41" i="8"/>
  <c r="BC41" i="8"/>
  <c r="BA43" i="8"/>
  <c r="AZ40" i="8"/>
  <c r="AZ41" i="8"/>
  <c r="AJ93" i="6"/>
  <c r="AJ90" i="6"/>
  <c r="BF91" i="6" s="1"/>
  <c r="AJ82" i="6"/>
  <c r="BF83" i="6" s="1"/>
  <c r="BD89" i="6"/>
  <c r="AG93" i="6"/>
  <c r="BC93" i="6" s="1"/>
  <c r="AG91" i="6"/>
  <c r="AG89" i="6"/>
  <c r="AG87" i="6"/>
  <c r="AG85" i="6"/>
  <c r="BC86" i="6" s="1"/>
  <c r="AG83" i="6"/>
  <c r="BC83" i="6" s="1"/>
  <c r="AG81" i="6"/>
  <c r="AC85" i="6"/>
  <c r="BF82" i="7"/>
  <c r="BF83" i="7"/>
  <c r="BE91" i="7"/>
  <c r="BE92" i="7"/>
  <c r="BE83" i="7"/>
  <c r="BE84" i="7"/>
  <c r="BD92" i="7"/>
  <c r="BD93" i="7"/>
  <c r="BD84" i="7"/>
  <c r="BD85" i="7"/>
  <c r="BB90" i="7"/>
  <c r="BB91" i="7"/>
  <c r="BB82" i="7"/>
  <c r="BB83" i="7"/>
  <c r="BA91" i="7"/>
  <c r="BA92" i="7"/>
  <c r="BA83" i="7"/>
  <c r="BA84" i="7"/>
  <c r="AZ92" i="7"/>
  <c r="AZ93" i="7"/>
  <c r="AZ84" i="7"/>
  <c r="AZ85" i="7"/>
  <c r="BF45" i="8"/>
  <c r="BF44" i="8"/>
  <c r="BE39" i="8"/>
  <c r="BD43" i="8"/>
  <c r="BD42" i="8"/>
  <c r="BC44" i="8"/>
  <c r="BA39" i="8"/>
  <c r="BE92" i="6"/>
  <c r="BE84" i="6"/>
  <c r="BD92" i="6"/>
  <c r="BD85" i="6"/>
  <c r="BD83" i="6"/>
  <c r="BA91" i="6"/>
  <c r="BA89" i="6"/>
  <c r="BA87" i="6"/>
  <c r="BA85" i="6"/>
  <c r="BA83" i="6"/>
  <c r="AZ84" i="6"/>
  <c r="AZ83" i="6"/>
  <c r="AZ82" i="6"/>
  <c r="BF86" i="7"/>
  <c r="BF85" i="7"/>
  <c r="BF84" i="7"/>
  <c r="BE86" i="7"/>
  <c r="BE85" i="7"/>
  <c r="BD87" i="7"/>
  <c r="BD86" i="7"/>
  <c r="BB93" i="7"/>
  <c r="BB92" i="7"/>
  <c r="BB85" i="7"/>
  <c r="BB84" i="7"/>
  <c r="BA86" i="7"/>
  <c r="BA85" i="7"/>
  <c r="AZ87" i="7"/>
  <c r="AZ86" i="7"/>
  <c r="BF47" i="8"/>
  <c r="BD45" i="8"/>
  <c r="BD36" i="8"/>
  <c r="BC45" i="8"/>
  <c r="BB46" i="8"/>
  <c r="AZ45" i="8"/>
  <c r="AZ87" i="6"/>
  <c r="AZ86" i="6"/>
  <c r="AY82" i="6"/>
  <c r="BF89" i="7"/>
  <c r="BF88" i="7"/>
  <c r="BE87" i="7"/>
  <c r="BE88" i="7"/>
  <c r="BD88" i="7"/>
  <c r="BD89" i="7"/>
  <c r="BC89" i="7"/>
  <c r="BB86" i="7"/>
  <c r="BB87" i="7"/>
  <c r="AZ88" i="7"/>
  <c r="AZ89" i="7"/>
  <c r="AY89" i="7"/>
  <c r="BF41" i="8"/>
  <c r="BF40" i="8"/>
  <c r="BC40" i="8"/>
  <c r="BC39" i="8"/>
  <c r="AZ47" i="8"/>
  <c r="AZ46" i="8"/>
  <c r="AY43" i="8"/>
  <c r="AY44" i="8"/>
  <c r="BE63" i="8"/>
  <c r="BE58" i="8"/>
  <c r="BD58" i="8"/>
  <c r="AY62" i="8"/>
  <c r="AY61" i="8"/>
  <c r="BF89" i="8"/>
  <c r="BE87" i="8"/>
  <c r="BD88" i="8"/>
  <c r="BD87" i="8"/>
  <c r="BC89" i="8"/>
  <c r="AZ87" i="8"/>
  <c r="AY91" i="8"/>
  <c r="AY90" i="8"/>
  <c r="AY82" i="8"/>
  <c r="BE90" i="4"/>
  <c r="BE83" i="4"/>
  <c r="AG90" i="7"/>
  <c r="BC91" i="7" s="1"/>
  <c r="AG86" i="7"/>
  <c r="BC87" i="7" s="1"/>
  <c r="AG82" i="7"/>
  <c r="BC83" i="7" s="1"/>
  <c r="AC90" i="7"/>
  <c r="AY90" i="7" s="1"/>
  <c r="AC86" i="7"/>
  <c r="AC82" i="7"/>
  <c r="AY82" i="7" s="1"/>
  <c r="AI44" i="8"/>
  <c r="BE45" i="8" s="1"/>
  <c r="AI40" i="8"/>
  <c r="BE41" i="8" s="1"/>
  <c r="AI36" i="8"/>
  <c r="BE37" i="8" s="1"/>
  <c r="AE44" i="8"/>
  <c r="AE40" i="8"/>
  <c r="AE36" i="8"/>
  <c r="AY37" i="8"/>
  <c r="BF59" i="8"/>
  <c r="BA62" i="8"/>
  <c r="BA63" i="8"/>
  <c r="AY68" i="8"/>
  <c r="AY69" i="8"/>
  <c r="BF85" i="8"/>
  <c r="BD90" i="8"/>
  <c r="BC91" i="8"/>
  <c r="BC83" i="8"/>
  <c r="BA89" i="8"/>
  <c r="BA88" i="8"/>
  <c r="AZ90" i="8"/>
  <c r="AY92" i="8"/>
  <c r="AY85" i="8"/>
  <c r="BF58" i="8"/>
  <c r="BC61" i="8"/>
  <c r="BE83" i="8"/>
  <c r="BD92" i="8"/>
  <c r="BD84" i="8"/>
  <c r="BD83" i="8"/>
  <c r="BC85" i="8"/>
  <c r="BC84" i="8"/>
  <c r="BA82" i="8"/>
  <c r="AZ92" i="8"/>
  <c r="AY87" i="8"/>
  <c r="AY86" i="8"/>
  <c r="BE87" i="4"/>
  <c r="BE86" i="4"/>
  <c r="BF61" i="8"/>
  <c r="BF62" i="8"/>
  <c r="BC64" i="8"/>
  <c r="BC65" i="8"/>
  <c r="BE93" i="8"/>
  <c r="BE92" i="8"/>
  <c r="BE84" i="8"/>
  <c r="BD86" i="8"/>
  <c r="BD85" i="8"/>
  <c r="BA93" i="8"/>
  <c r="BA92" i="8"/>
  <c r="AZ85" i="8"/>
  <c r="BE89" i="4"/>
  <c r="BE88" i="4"/>
  <c r="AD59" i="8"/>
  <c r="AJ90" i="8"/>
  <c r="BF91" i="8" s="1"/>
  <c r="AJ86" i="8"/>
  <c r="AF90" i="8"/>
  <c r="BB90" i="8" s="1"/>
  <c r="AF86" i="8"/>
  <c r="AF81" i="4"/>
  <c r="BB82" i="4" s="1"/>
  <c r="AF85" i="4"/>
  <c r="BB86" i="4" s="1"/>
  <c r="AF89" i="4"/>
  <c r="BB90" i="4" s="1"/>
  <c r="AF93" i="4"/>
  <c r="BB93" i="4" s="1"/>
  <c r="BE62" i="7"/>
  <c r="BE61" i="7"/>
  <c r="BD67" i="7"/>
  <c r="BD66" i="7"/>
  <c r="BC67" i="7"/>
  <c r="AF59" i="7"/>
  <c r="BB60" i="7" s="1"/>
  <c r="AF63" i="7"/>
  <c r="AF67" i="7"/>
  <c r="BB68" i="7" s="1"/>
  <c r="BA70" i="7"/>
  <c r="BA69" i="7"/>
  <c r="BF67" i="7"/>
  <c r="BD93" i="4"/>
  <c r="BD85" i="4"/>
  <c r="BC81" i="4"/>
  <c r="AE82" i="4"/>
  <c r="AE86" i="4"/>
  <c r="AE90" i="4"/>
  <c r="AZ93" i="4"/>
  <c r="AZ92" i="4"/>
  <c r="AY90" i="4"/>
  <c r="AY82" i="4"/>
  <c r="AD11" i="6"/>
  <c r="BE66" i="7"/>
  <c r="BE65" i="7"/>
  <c r="AF70" i="7"/>
  <c r="AF62" i="7"/>
  <c r="AF57" i="7"/>
  <c r="AD82" i="8"/>
  <c r="AJ90" i="4"/>
  <c r="BF91" i="4" s="1"/>
  <c r="AJ86" i="4"/>
  <c r="BF87" i="4" s="1"/>
  <c r="AJ82" i="4"/>
  <c r="BF83" i="4" s="1"/>
  <c r="AF91" i="4"/>
  <c r="BB92" i="4" s="1"/>
  <c r="AF87" i="4"/>
  <c r="BB88" i="4" s="1"/>
  <c r="AF83" i="4"/>
  <c r="BB84" i="4" s="1"/>
  <c r="BE70" i="7"/>
  <c r="BE69" i="7"/>
  <c r="BD59" i="7"/>
  <c r="BC60" i="7"/>
  <c r="BC59" i="7"/>
  <c r="AF69" i="7"/>
  <c r="BB69" i="7" s="1"/>
  <c r="AF64" i="7"/>
  <c r="AF61" i="7"/>
  <c r="BB61" i="7" s="1"/>
  <c r="BA61" i="7"/>
  <c r="BF65" i="7"/>
  <c r="BF66" i="7"/>
  <c r="AH70" i="8"/>
  <c r="BD70" i="8" s="1"/>
  <c r="AH66" i="8"/>
  <c r="AH62" i="8"/>
  <c r="AD70" i="8"/>
  <c r="AD66" i="8"/>
  <c r="AD62" i="8"/>
  <c r="BD89" i="4"/>
  <c r="BD81" i="4"/>
  <c r="AF80" i="4"/>
  <c r="AE93" i="4"/>
  <c r="AE91" i="4"/>
  <c r="AE89" i="4"/>
  <c r="BA89" i="4" s="1"/>
  <c r="AE87" i="4"/>
  <c r="AE85" i="4"/>
  <c r="BA85" i="4" s="1"/>
  <c r="AE83" i="4"/>
  <c r="AE81" i="4"/>
  <c r="AZ87" i="4"/>
  <c r="AY93" i="4"/>
  <c r="AY85" i="4"/>
  <c r="BD63" i="7"/>
  <c r="BD62" i="7"/>
  <c r="BC64" i="7"/>
  <c r="BC63" i="7"/>
  <c r="AF66" i="7"/>
  <c r="AF58" i="7"/>
  <c r="BB59" i="7" s="1"/>
  <c r="AY69" i="7"/>
  <c r="AY65" i="7"/>
  <c r="BF61" i="7"/>
  <c r="BF62" i="7"/>
  <c r="BA19" i="8"/>
  <c r="BC23" i="7"/>
  <c r="BC24" i="7"/>
  <c r="BF46" i="7"/>
  <c r="BF47" i="7"/>
  <c r="AZ60" i="7"/>
  <c r="AD58" i="7"/>
  <c r="AD62" i="7"/>
  <c r="AD66" i="7"/>
  <c r="AZ66" i="7" s="1"/>
  <c r="BF15" i="8"/>
  <c r="BA16" i="8"/>
  <c r="BF20" i="7"/>
  <c r="BF21" i="7"/>
  <c r="BC19" i="7"/>
  <c r="BC20" i="7"/>
  <c r="AY23" i="7"/>
  <c r="BF42" i="7"/>
  <c r="BF43" i="7"/>
  <c r="BE35" i="7"/>
  <c r="AC59" i="7"/>
  <c r="AC63" i="7"/>
  <c r="AC67" i="7"/>
  <c r="BF69" i="7"/>
  <c r="BF70" i="7"/>
  <c r="BF58" i="7"/>
  <c r="AJ13" i="8"/>
  <c r="AJ17" i="8"/>
  <c r="AJ21" i="8"/>
  <c r="AJ12" i="8"/>
  <c r="BE23" i="8"/>
  <c r="BF16" i="7"/>
  <c r="BF17" i="7"/>
  <c r="BC15" i="7"/>
  <c r="BC16" i="7"/>
  <c r="BB20" i="7"/>
  <c r="BB21" i="7"/>
  <c r="AY19" i="7"/>
  <c r="AY20" i="7"/>
  <c r="BF38" i="7"/>
  <c r="BF39" i="7"/>
  <c r="BE43" i="7"/>
  <c r="BE44" i="7"/>
  <c r="BD40" i="7"/>
  <c r="AJ11" i="8"/>
  <c r="BA23" i="8"/>
  <c r="BB16" i="7"/>
  <c r="BB17" i="7"/>
  <c r="BA13" i="7"/>
  <c r="AY15" i="7"/>
  <c r="AY16" i="7"/>
  <c r="BE39" i="7"/>
  <c r="BE40" i="7"/>
  <c r="BD43" i="7"/>
  <c r="AH36" i="7"/>
  <c r="BD37" i="7" s="1"/>
  <c r="AG36" i="7"/>
  <c r="BC36" i="7" s="1"/>
  <c r="AG40" i="7"/>
  <c r="BB47" i="7"/>
  <c r="BB46" i="7"/>
  <c r="BB35" i="7"/>
  <c r="AZ45" i="7"/>
  <c r="AZ44" i="7"/>
  <c r="BF44" i="4"/>
  <c r="BF43" i="4"/>
  <c r="BC42" i="4"/>
  <c r="BB43" i="7"/>
  <c r="BB42" i="7"/>
  <c r="AY45" i="7"/>
  <c r="BF40" i="4"/>
  <c r="BF39" i="4"/>
  <c r="BE36" i="4"/>
  <c r="BC38" i="4"/>
  <c r="AF24" i="8"/>
  <c r="BB24" i="8" s="1"/>
  <c r="AF20" i="8"/>
  <c r="AF16" i="8"/>
  <c r="AF12" i="8"/>
  <c r="BB12" i="8" s="1"/>
  <c r="AH16" i="7"/>
  <c r="AH12" i="7"/>
  <c r="BD13" i="7" s="1"/>
  <c r="AD16" i="7"/>
  <c r="AD12" i="7"/>
  <c r="AZ12" i="7" s="1"/>
  <c r="AH38" i="7"/>
  <c r="AH35" i="7"/>
  <c r="BC42" i="7"/>
  <c r="BC38" i="7"/>
  <c r="BB39" i="7"/>
  <c r="BB38" i="7"/>
  <c r="BA44" i="7"/>
  <c r="BA43" i="7"/>
  <c r="AZ40" i="7"/>
  <c r="AZ39" i="7"/>
  <c r="AY43" i="7"/>
  <c r="BE45" i="4"/>
  <c r="BE44" i="4"/>
  <c r="BB40" i="4"/>
  <c r="BB39" i="4"/>
  <c r="AG24" i="8"/>
  <c r="BC24" i="8" s="1"/>
  <c r="AG20" i="8"/>
  <c r="AG16" i="8"/>
  <c r="AF21" i="8"/>
  <c r="AF17" i="8"/>
  <c r="AC24" i="8"/>
  <c r="AC20" i="8"/>
  <c r="AC16" i="8"/>
  <c r="AI24" i="7"/>
  <c r="BE24" i="7" s="1"/>
  <c r="AI20" i="7"/>
  <c r="AI16" i="7"/>
  <c r="AH21" i="7"/>
  <c r="AH17" i="7"/>
  <c r="BD18" i="7" s="1"/>
  <c r="AE24" i="7"/>
  <c r="AE20" i="7"/>
  <c r="AE16" i="7"/>
  <c r="AD21" i="7"/>
  <c r="AD17" i="7"/>
  <c r="BA40" i="7"/>
  <c r="BA39" i="7"/>
  <c r="BC47" i="4"/>
  <c r="BB36" i="4"/>
  <c r="AC35" i="4"/>
  <c r="AC39" i="4"/>
  <c r="AC43" i="4"/>
  <c r="AC47" i="4"/>
  <c r="AZ60" i="4"/>
  <c r="AC39" i="7"/>
  <c r="AC35" i="7"/>
  <c r="AH47" i="4"/>
  <c r="BD47" i="4" s="1"/>
  <c r="AH43" i="4"/>
  <c r="AH39" i="4"/>
  <c r="AH35" i="4"/>
  <c r="BD36" i="4" s="1"/>
  <c r="AC44" i="4"/>
  <c r="AC36" i="4"/>
  <c r="AC34" i="4"/>
  <c r="BF64" i="4"/>
  <c r="BC59" i="4"/>
  <c r="BA61" i="4"/>
  <c r="AI39" i="4"/>
  <c r="AH44" i="4"/>
  <c r="BD45" i="4" s="1"/>
  <c r="AH40" i="4"/>
  <c r="BD41" i="4" s="1"/>
  <c r="AC46" i="4"/>
  <c r="AC41" i="4"/>
  <c r="AC38" i="4"/>
  <c r="BF69" i="4"/>
  <c r="BF61" i="4"/>
  <c r="BF58" i="4"/>
  <c r="BE68" i="4"/>
  <c r="AZ37" i="4"/>
  <c r="AC40" i="4"/>
  <c r="BD61" i="4"/>
  <c r="BC63" i="4"/>
  <c r="BA69" i="4"/>
  <c r="BB23" i="4"/>
  <c r="BB22" i="4"/>
  <c r="BA21" i="4"/>
  <c r="AZ14" i="4"/>
  <c r="AY16" i="4"/>
  <c r="AE70" i="4"/>
  <c r="AE67" i="4"/>
  <c r="AE62" i="4"/>
  <c r="BA62" i="4" s="1"/>
  <c r="AE59" i="4"/>
  <c r="BA59" i="4" s="1"/>
  <c r="AZ68" i="4"/>
  <c r="AY66" i="4"/>
  <c r="BF15" i="4"/>
  <c r="BF14" i="4"/>
  <c r="BD21" i="4"/>
  <c r="BD20" i="4"/>
  <c r="BC24" i="4"/>
  <c r="BC23" i="4"/>
  <c r="AZ18" i="4"/>
  <c r="AY21" i="4"/>
  <c r="AY20" i="4"/>
  <c r="AY19" i="4"/>
  <c r="BF19" i="4"/>
  <c r="BF18" i="4"/>
  <c r="BE18" i="4"/>
  <c r="BE17" i="4"/>
  <c r="BB15" i="4"/>
  <c r="BB14" i="4"/>
  <c r="BA14" i="4"/>
  <c r="BA13" i="4"/>
  <c r="AZ21" i="4"/>
  <c r="AZ20" i="4"/>
  <c r="AY24" i="4"/>
  <c r="AY23" i="4"/>
  <c r="AJ70" i="4"/>
  <c r="BF70" i="4" s="1"/>
  <c r="AJ66" i="4"/>
  <c r="AJ62" i="4"/>
  <c r="BF63" i="4" s="1"/>
  <c r="AE66" i="4"/>
  <c r="AE63" i="4"/>
  <c r="AY70" i="4"/>
  <c r="BE21" i="4"/>
  <c r="BC16" i="4"/>
  <c r="BC15" i="4"/>
  <c r="BB19" i="4"/>
  <c r="BB18" i="4"/>
  <c r="BA18" i="4"/>
  <c r="BA17" i="4"/>
  <c r="AY13" i="4"/>
  <c r="BA40" i="4" l="1"/>
  <c r="AZ68" i="7"/>
  <c r="AS86" i="7"/>
  <c r="AS57" i="7"/>
  <c r="AS36" i="7"/>
  <c r="AS35" i="7"/>
  <c r="AY45" i="8"/>
  <c r="AS44" i="7"/>
  <c r="AS90" i="7"/>
  <c r="AS69" i="7"/>
  <c r="AY40" i="8"/>
  <c r="AS39" i="7"/>
  <c r="AS34" i="7"/>
  <c r="AS91" i="7"/>
  <c r="AS40" i="7"/>
  <c r="AS37" i="7"/>
  <c r="AY46" i="8"/>
  <c r="AS46" i="7"/>
  <c r="AQ46" i="8"/>
  <c r="AS85" i="7"/>
  <c r="AY93" i="8"/>
  <c r="AS93" i="7"/>
  <c r="AS83" i="7"/>
  <c r="BA68" i="8"/>
  <c r="AP88" i="4"/>
  <c r="AS62" i="7"/>
  <c r="AS63" i="7"/>
  <c r="BD42" i="4"/>
  <c r="BB45" i="7"/>
  <c r="AS84" i="7"/>
  <c r="AS42" i="7"/>
  <c r="AS45" i="7"/>
  <c r="AS39" i="2"/>
  <c r="AT39" i="2" s="1"/>
  <c r="AR39" i="2"/>
  <c r="AS42" i="2"/>
  <c r="AT42" i="2" s="1"/>
  <c r="AR42" i="2"/>
  <c r="AZ35" i="4"/>
  <c r="BA48" i="7"/>
  <c r="BA67" i="7"/>
  <c r="AY89" i="4"/>
  <c r="BB63" i="7"/>
  <c r="BC68" i="7"/>
  <c r="BE93" i="4"/>
  <c r="BA81" i="6"/>
  <c r="AO36" i="6"/>
  <c r="AZ58" i="6"/>
  <c r="AZ40" i="6"/>
  <c r="BA38" i="4"/>
  <c r="BE60" i="4"/>
  <c r="BE58" i="4"/>
  <c r="AY88" i="4"/>
  <c r="AZ46" i="4"/>
  <c r="BA37" i="4"/>
  <c r="BC18" i="8"/>
  <c r="AY61" i="7"/>
  <c r="BC89" i="4"/>
  <c r="BB36" i="7"/>
  <c r="BD19" i="8"/>
  <c r="AZ18" i="8"/>
  <c r="BE17" i="8"/>
  <c r="BC93" i="4"/>
  <c r="BC19" i="8"/>
  <c r="BB92" i="8"/>
  <c r="BE90" i="8"/>
  <c r="AS43" i="7"/>
  <c r="BD60" i="8"/>
  <c r="AY39" i="8"/>
  <c r="AS38" i="7"/>
  <c r="AY67" i="8"/>
  <c r="AS66" i="7"/>
  <c r="AS47" i="7"/>
  <c r="BF39" i="8"/>
  <c r="AS14" i="6"/>
  <c r="BC88" i="8"/>
  <c r="AY41" i="8"/>
  <c r="AS41" i="7"/>
  <c r="BE82" i="7"/>
  <c r="BC68" i="6"/>
  <c r="AY89" i="8"/>
  <c r="AS88" i="7"/>
  <c r="AZ81" i="8"/>
  <c r="BE89" i="8"/>
  <c r="AY64" i="8"/>
  <c r="AS64" i="7"/>
  <c r="BA66" i="8"/>
  <c r="AS92" i="7"/>
  <c r="AS82" i="7"/>
  <c r="AS89" i="7"/>
  <c r="AS80" i="7"/>
  <c r="AS81" i="7"/>
  <c r="AS68" i="7"/>
  <c r="AS58" i="7"/>
  <c r="AS70" i="7"/>
  <c r="AS59" i="7"/>
  <c r="AS67" i="7"/>
  <c r="AP92" i="4"/>
  <c r="AS87" i="7"/>
  <c r="AS61" i="7"/>
  <c r="AR48" i="2"/>
  <c r="AS48" i="2"/>
  <c r="AS83" i="6"/>
  <c r="AZ90" i="4"/>
  <c r="AS38" i="6"/>
  <c r="AZ62" i="4"/>
  <c r="AS66" i="6"/>
  <c r="AK19" i="4"/>
  <c r="BA42" i="4"/>
  <c r="BC82" i="4"/>
  <c r="AS80" i="6"/>
  <c r="BD67" i="4"/>
  <c r="BB44" i="4"/>
  <c r="AZ85" i="4"/>
  <c r="BD59" i="4"/>
  <c r="BC58" i="4"/>
  <c r="BC60" i="4"/>
  <c r="AS42" i="6"/>
  <c r="AS13" i="6"/>
  <c r="AS45" i="6"/>
  <c r="BC19" i="4"/>
  <c r="BB64" i="4"/>
  <c r="AS91" i="6"/>
  <c r="AZ89" i="4"/>
  <c r="BB13" i="4"/>
  <c r="BB25" i="4" s="1"/>
  <c r="AZ44" i="4"/>
  <c r="BD37" i="4"/>
  <c r="BC87" i="4"/>
  <c r="BB67" i="4"/>
  <c r="AS41" i="6"/>
  <c r="BD58" i="4"/>
  <c r="BA39" i="4"/>
  <c r="AS47" i="6"/>
  <c r="AZ83" i="4"/>
  <c r="AS93" i="6"/>
  <c r="BD63" i="4"/>
  <c r="BD60" i="4"/>
  <c r="BC91" i="4"/>
  <c r="BE84" i="4"/>
  <c r="BD17" i="4"/>
  <c r="BB62" i="4"/>
  <c r="BC84" i="4"/>
  <c r="AZ16" i="4"/>
  <c r="AS90" i="6"/>
  <c r="BF59" i="4"/>
  <c r="BE69" i="4"/>
  <c r="AZ40" i="4"/>
  <c r="BC36" i="4"/>
  <c r="AS85" i="6"/>
  <c r="AY87" i="4"/>
  <c r="AS86" i="6"/>
  <c r="AZ17" i="4"/>
  <c r="AZ65" i="4"/>
  <c r="AY46" i="4"/>
  <c r="AS46" i="6"/>
  <c r="BD70" i="4"/>
  <c r="AY43" i="4"/>
  <c r="AS43" i="6"/>
  <c r="BA36" i="4"/>
  <c r="AS40" i="6"/>
  <c r="AS36" i="6"/>
  <c r="AS39" i="6"/>
  <c r="BC25" i="7"/>
  <c r="AZ20" i="8"/>
  <c r="BD64" i="7"/>
  <c r="BC85" i="4"/>
  <c r="BC90" i="4"/>
  <c r="BA87" i="7"/>
  <c r="BD25" i="6"/>
  <c r="BC14" i="4"/>
  <c r="AS15" i="6"/>
  <c r="AK15" i="4"/>
  <c r="BE63" i="4"/>
  <c r="AZ43" i="4"/>
  <c r="AP37" i="4"/>
  <c r="AS59" i="6"/>
  <c r="AS63" i="6"/>
  <c r="AZ14" i="7"/>
  <c r="AS92" i="6"/>
  <c r="AV14" i="3"/>
  <c r="BE68" i="8"/>
  <c r="BB47" i="8"/>
  <c r="AS22" i="6"/>
  <c r="AK13" i="4"/>
  <c r="AS16" i="6"/>
  <c r="AS12" i="6"/>
  <c r="AS20" i="6"/>
  <c r="AK20" i="4"/>
  <c r="AS21" i="6"/>
  <c r="AK21" i="4"/>
  <c r="BF41" i="4"/>
  <c r="AO47" i="6"/>
  <c r="AQ47" i="6"/>
  <c r="AP47" i="6"/>
  <c r="AS18" i="6"/>
  <c r="AS44" i="6"/>
  <c r="AS35" i="6"/>
  <c r="BC43" i="4"/>
  <c r="BA63" i="7"/>
  <c r="BE59" i="7"/>
  <c r="BE71" i="7" s="1"/>
  <c r="AZ81" i="4"/>
  <c r="AY86" i="4"/>
  <c r="BD94" i="7"/>
  <c r="AZ94" i="7"/>
  <c r="AY12" i="4"/>
  <c r="AS11" i="6"/>
  <c r="AS23" i="6"/>
  <c r="AK23" i="4"/>
  <c r="AZ42" i="4"/>
  <c r="AS67" i="6"/>
  <c r="AY65" i="4"/>
  <c r="AS65" i="6"/>
  <c r="AS69" i="6"/>
  <c r="AY62" i="4"/>
  <c r="AS62" i="6"/>
  <c r="AS81" i="6"/>
  <c r="AS82" i="6"/>
  <c r="AZ61" i="7"/>
  <c r="BD47" i="8"/>
  <c r="BF37" i="8"/>
  <c r="AQ34" i="6"/>
  <c r="BF36" i="8"/>
  <c r="AP36" i="6"/>
  <c r="BE82" i="8"/>
  <c r="AS61" i="6"/>
  <c r="AS24" i="6"/>
  <c r="AK24" i="4"/>
  <c r="AZ46" i="7"/>
  <c r="AP45" i="7"/>
  <c r="AQ45" i="7"/>
  <c r="AO45" i="7"/>
  <c r="BF45" i="4"/>
  <c r="AP41" i="7"/>
  <c r="AO41" i="7"/>
  <c r="AQ41" i="7"/>
  <c r="AR41" i="7" s="1"/>
  <c r="BF45" i="7"/>
  <c r="BB12" i="7"/>
  <c r="AK14" i="4"/>
  <c r="AY69" i="4"/>
  <c r="AS68" i="6"/>
  <c r="AY58" i="4"/>
  <c r="AS57" i="6"/>
  <c r="BA87" i="8"/>
  <c r="BE13" i="8"/>
  <c r="AS19" i="6"/>
  <c r="AS37" i="6"/>
  <c r="AS87" i="6"/>
  <c r="AP42" i="7"/>
  <c r="AO42" i="7"/>
  <c r="AQ42" i="7"/>
  <c r="AS84" i="6"/>
  <c r="AY47" i="7"/>
  <c r="BF14" i="7"/>
  <c r="BF63" i="7"/>
  <c r="BF36" i="7"/>
  <c r="AS34" i="6"/>
  <c r="BD12" i="8"/>
  <c r="BE91" i="8"/>
  <c r="BE25" i="6"/>
  <c r="BF25" i="6"/>
  <c r="BE22" i="4"/>
  <c r="BE14" i="4"/>
  <c r="BB59" i="4"/>
  <c r="AO37" i="4"/>
  <c r="AS60" i="6"/>
  <c r="AS70" i="6"/>
  <c r="BF23" i="8"/>
  <c r="AY25" i="6"/>
  <c r="AQ88" i="4"/>
  <c r="AR88" i="4" s="1"/>
  <c r="AS88" i="6"/>
  <c r="AS64" i="6"/>
  <c r="AS89" i="6"/>
  <c r="BE24" i="8"/>
  <c r="BB94" i="6"/>
  <c r="BA83" i="8"/>
  <c r="BB44" i="8"/>
  <c r="BD21" i="8"/>
  <c r="BC90" i="8"/>
  <c r="BC68" i="8"/>
  <c r="BF19" i="8"/>
  <c r="AY83" i="8"/>
  <c r="BB19" i="7"/>
  <c r="BB25" i="7" s="1"/>
  <c r="AQ18" i="7"/>
  <c r="AP18" i="7"/>
  <c r="AO18" i="7"/>
  <c r="AK22" i="4"/>
  <c r="AS17" i="6"/>
  <c r="AK17" i="4"/>
  <c r="AO46" i="7"/>
  <c r="AP46" i="7"/>
  <c r="AQ46" i="7"/>
  <c r="BF37" i="4"/>
  <c r="AZ37" i="7"/>
  <c r="AO41" i="6"/>
  <c r="AP41" i="6"/>
  <c r="AQ41" i="6"/>
  <c r="BD81" i="6"/>
  <c r="AZ86" i="8"/>
  <c r="AY66" i="8"/>
  <c r="BF82" i="8"/>
  <c r="BB62" i="8"/>
  <c r="AZ68" i="8"/>
  <c r="BC46" i="8"/>
  <c r="BB45" i="8"/>
  <c r="BB42" i="8"/>
  <c r="AZ17" i="8"/>
  <c r="BE81" i="8"/>
  <c r="BB63" i="8"/>
  <c r="BF88" i="8"/>
  <c r="BB38" i="8"/>
  <c r="BD44" i="8"/>
  <c r="BF46" i="8"/>
  <c r="AY15" i="8"/>
  <c r="BF63" i="8"/>
  <c r="BF22" i="8"/>
  <c r="AY88" i="8"/>
  <c r="BA84" i="8"/>
  <c r="BC87" i="8"/>
  <c r="BE85" i="8"/>
  <c r="BA67" i="8"/>
  <c r="AY84" i="8"/>
  <c r="AY94" i="8" s="1"/>
  <c r="BE88" i="8"/>
  <c r="BB81" i="8"/>
  <c r="BC22" i="8"/>
  <c r="BD39" i="8"/>
  <c r="BC82" i="8"/>
  <c r="BE62" i="8"/>
  <c r="BB37" i="8"/>
  <c r="BC42" i="8"/>
  <c r="AZ16" i="8"/>
  <c r="BF18" i="8"/>
  <c r="BE16" i="8"/>
  <c r="BB66" i="8"/>
  <c r="BE18" i="8"/>
  <c r="BA91" i="8"/>
  <c r="BD69" i="8"/>
  <c r="BD64" i="8"/>
  <c r="AY36" i="8"/>
  <c r="BA22" i="8"/>
  <c r="BB40" i="8"/>
  <c r="BE35" i="8"/>
  <c r="BC37" i="8"/>
  <c r="BA14" i="8"/>
  <c r="BB69" i="8"/>
  <c r="AY18" i="8"/>
  <c r="BC60" i="8"/>
  <c r="BB70" i="8"/>
  <c r="BA90" i="8"/>
  <c r="BF70" i="8"/>
  <c r="AZ88" i="8"/>
  <c r="BA59" i="8"/>
  <c r="BA71" i="8" s="1"/>
  <c r="BD38" i="8"/>
  <c r="BB36" i="8"/>
  <c r="BC43" i="8"/>
  <c r="BD22" i="8"/>
  <c r="BE14" i="8"/>
  <c r="BC36" i="8"/>
  <c r="BC59" i="8"/>
  <c r="BD17" i="8"/>
  <c r="BF87" i="8"/>
  <c r="BC92" i="8"/>
  <c r="BE67" i="8"/>
  <c r="BA86" i="8"/>
  <c r="BF66" i="8"/>
  <c r="AZ36" i="8"/>
  <c r="BB39" i="8"/>
  <c r="BC38" i="8"/>
  <c r="AZ42" i="8"/>
  <c r="BF43" i="8"/>
  <c r="BE46" i="8"/>
  <c r="BF35" i="8"/>
  <c r="BD20" i="8"/>
  <c r="AY65" i="8"/>
  <c r="BF38" i="8"/>
  <c r="BF13" i="8"/>
  <c r="AZ13" i="8"/>
  <c r="BF92" i="8"/>
  <c r="BA65" i="8"/>
  <c r="BD14" i="8"/>
  <c r="AZ39" i="8"/>
  <c r="BD35" i="8"/>
  <c r="BB35" i="8"/>
  <c r="BA21" i="8"/>
  <c r="AZ35" i="8"/>
  <c r="AZ48" i="7"/>
  <c r="BF86" i="4"/>
  <c r="BE94" i="6"/>
  <c r="BE95" i="6" s="1"/>
  <c r="BB61" i="4"/>
  <c r="AQ92" i="4"/>
  <c r="AY68" i="4"/>
  <c r="AY60" i="4"/>
  <c r="AY64" i="4"/>
  <c r="AY38" i="7"/>
  <c r="AP37" i="7"/>
  <c r="AQ37" i="7"/>
  <c r="AR37" i="7" s="1"/>
  <c r="AO37" i="7"/>
  <c r="BD45" i="7"/>
  <c r="AP44" i="7"/>
  <c r="AQ44" i="7"/>
  <c r="AO44" i="7"/>
  <c r="BD19" i="7"/>
  <c r="BC21" i="4"/>
  <c r="AQ22" i="7"/>
  <c r="AR22" i="7" s="1"/>
  <c r="AP22" i="7"/>
  <c r="AO22" i="7"/>
  <c r="BE13" i="7"/>
  <c r="AZ19" i="8"/>
  <c r="AQ18" i="8"/>
  <c r="AO18" i="8"/>
  <c r="AP18" i="8"/>
  <c r="BE59" i="4"/>
  <c r="AO92" i="4"/>
  <c r="BA81" i="8"/>
  <c r="AO80" i="8"/>
  <c r="AP80" i="8"/>
  <c r="AQ80" i="8"/>
  <c r="AP43" i="8"/>
  <c r="AQ43" i="8"/>
  <c r="AO43" i="8"/>
  <c r="AQ84" i="8"/>
  <c r="AO84" i="8"/>
  <c r="AP84" i="8"/>
  <c r="AQ38" i="8"/>
  <c r="AO38" i="8"/>
  <c r="AP38" i="8"/>
  <c r="AQ93" i="8"/>
  <c r="AP93" i="8"/>
  <c r="AO93" i="8"/>
  <c r="AY60" i="8"/>
  <c r="AQ60" i="8"/>
  <c r="AP60" i="8"/>
  <c r="AO60" i="8"/>
  <c r="BA35" i="8"/>
  <c r="AP85" i="7"/>
  <c r="AQ85" i="7"/>
  <c r="AR85" i="7" s="1"/>
  <c r="AO85" i="7"/>
  <c r="AY14" i="7"/>
  <c r="AO13" i="7"/>
  <c r="AP13" i="7"/>
  <c r="AQ13" i="7"/>
  <c r="AO61" i="8"/>
  <c r="AP61" i="8"/>
  <c r="AQ61" i="8"/>
  <c r="AP42" i="8"/>
  <c r="AO42" i="8"/>
  <c r="AQ42" i="8"/>
  <c r="AR42" i="8" s="1"/>
  <c r="AQ65" i="6"/>
  <c r="AR65" i="6" s="1"/>
  <c r="AP65" i="6"/>
  <c r="AO65" i="6"/>
  <c r="BF47" i="6"/>
  <c r="AO46" i="6"/>
  <c r="AQ46" i="6"/>
  <c r="AP46" i="6"/>
  <c r="AZ60" i="6"/>
  <c r="AO59" i="6"/>
  <c r="AQ59" i="6"/>
  <c r="AP59" i="6"/>
  <c r="AY38" i="8"/>
  <c r="BD59" i="6"/>
  <c r="BF65" i="6"/>
  <c r="AO64" i="6"/>
  <c r="AP64" i="6"/>
  <c r="AQ64" i="6"/>
  <c r="AR64" i="6" s="1"/>
  <c r="BF42" i="6"/>
  <c r="AO37" i="8"/>
  <c r="AP37" i="8"/>
  <c r="AQ37" i="8"/>
  <c r="AP88" i="7"/>
  <c r="AR88" i="7" s="1"/>
  <c r="AQ36" i="6"/>
  <c r="AR36" i="6" s="1"/>
  <c r="AT68" i="3"/>
  <c r="AU68" i="3"/>
  <c r="AV68" i="3" s="1"/>
  <c r="AS68" i="3"/>
  <c r="AS70" i="3"/>
  <c r="AT70" i="3"/>
  <c r="AU70" i="3"/>
  <c r="AV70" i="3" s="1"/>
  <c r="BD94" i="6"/>
  <c r="BB25" i="6"/>
  <c r="BB95" i="6" s="1"/>
  <c r="AQ49" i="2"/>
  <c r="BC17" i="4"/>
  <c r="BC40" i="4"/>
  <c r="AQ15" i="7"/>
  <c r="AO15" i="7"/>
  <c r="AP15" i="7"/>
  <c r="AQ19" i="7"/>
  <c r="AO19" i="7"/>
  <c r="AP19" i="7"/>
  <c r="BD47" i="7"/>
  <c r="AQ47" i="7"/>
  <c r="AP47" i="7"/>
  <c r="AO47" i="7"/>
  <c r="AQ60" i="7"/>
  <c r="AO60" i="7"/>
  <c r="AP60" i="7"/>
  <c r="BC66" i="7"/>
  <c r="AP65" i="7"/>
  <c r="AO65" i="7"/>
  <c r="AQ65" i="7"/>
  <c r="AR65" i="7" s="1"/>
  <c r="AQ37" i="4"/>
  <c r="AR37" i="4" s="1"/>
  <c r="AY12" i="7"/>
  <c r="AO11" i="7"/>
  <c r="AP11" i="7"/>
  <c r="AQ11" i="7"/>
  <c r="BF12" i="7"/>
  <c r="BF25" i="7" s="1"/>
  <c r="BC13" i="8"/>
  <c r="AZ69" i="7"/>
  <c r="AZ12" i="8"/>
  <c r="AY58" i="8"/>
  <c r="AP57" i="8"/>
  <c r="AO57" i="8"/>
  <c r="AQ57" i="8"/>
  <c r="AR57" i="8" s="1"/>
  <c r="AQ87" i="8"/>
  <c r="AP87" i="8"/>
  <c r="AO87" i="8"/>
  <c r="AO85" i="8"/>
  <c r="AP85" i="8"/>
  <c r="AQ85" i="8"/>
  <c r="AQ89" i="8"/>
  <c r="AO89" i="8"/>
  <c r="AP89" i="8"/>
  <c r="BD65" i="8"/>
  <c r="AP64" i="8"/>
  <c r="AO64" i="8"/>
  <c r="AQ64" i="8"/>
  <c r="BA93" i="7"/>
  <c r="AQ93" i="7"/>
  <c r="AP93" i="7"/>
  <c r="AO93" i="7"/>
  <c r="BF83" i="8"/>
  <c r="AY17" i="7"/>
  <c r="BC88" i="4"/>
  <c r="AP92" i="8"/>
  <c r="AQ92" i="8"/>
  <c r="AO92" i="8"/>
  <c r="BA82" i="7"/>
  <c r="AO81" i="7"/>
  <c r="AQ81" i="7"/>
  <c r="AP81" i="7"/>
  <c r="BA86" i="6"/>
  <c r="AP42" i="6"/>
  <c r="AO42" i="6"/>
  <c r="AQ61" i="6"/>
  <c r="AO61" i="6"/>
  <c r="AP61" i="6"/>
  <c r="AO91" i="7"/>
  <c r="AP91" i="7"/>
  <c r="AQ91" i="7"/>
  <c r="AP57" i="6"/>
  <c r="AO57" i="6"/>
  <c r="AZ68" i="6"/>
  <c r="AO43" i="6"/>
  <c r="AQ43" i="6"/>
  <c r="AP43" i="6"/>
  <c r="AO88" i="7"/>
  <c r="AQ57" i="6"/>
  <c r="AS60" i="3"/>
  <c r="AU60" i="3"/>
  <c r="AT60" i="3"/>
  <c r="AU62" i="3"/>
  <c r="AS62" i="3"/>
  <c r="AT62" i="3"/>
  <c r="BC94" i="8"/>
  <c r="BF94" i="7"/>
  <c r="AO43" i="7"/>
  <c r="AP43" i="7"/>
  <c r="AQ43" i="7"/>
  <c r="AQ68" i="7"/>
  <c r="AO68" i="7"/>
  <c r="AP68" i="7"/>
  <c r="AP23" i="7"/>
  <c r="AQ23" i="7"/>
  <c r="AO23" i="7"/>
  <c r="BC23" i="8"/>
  <c r="AQ22" i="8"/>
  <c r="AO22" i="8"/>
  <c r="AP22" i="8"/>
  <c r="AP15" i="8"/>
  <c r="AO15" i="8"/>
  <c r="AQ15" i="8"/>
  <c r="AZ84" i="8"/>
  <c r="AP83" i="8"/>
  <c r="AO83" i="8"/>
  <c r="AQ83" i="8"/>
  <c r="AP87" i="7"/>
  <c r="AO87" i="7"/>
  <c r="AQ87" i="7"/>
  <c r="AP88" i="8"/>
  <c r="AQ88" i="8"/>
  <c r="AO88" i="8"/>
  <c r="AY70" i="8"/>
  <c r="AO69" i="8"/>
  <c r="AP69" i="8"/>
  <c r="AQ69" i="8"/>
  <c r="AQ68" i="8"/>
  <c r="AP68" i="8"/>
  <c r="AO68" i="8"/>
  <c r="BD68" i="8"/>
  <c r="AO39" i="8"/>
  <c r="AP39" i="8"/>
  <c r="AQ39" i="8"/>
  <c r="AZ89" i="6"/>
  <c r="AQ88" i="6"/>
  <c r="AO88" i="6"/>
  <c r="AP88" i="6"/>
  <c r="BD59" i="8"/>
  <c r="BC13" i="4"/>
  <c r="AP14" i="7"/>
  <c r="AO14" i="7"/>
  <c r="AQ14" i="7"/>
  <c r="AZ64" i="8"/>
  <c r="AQ63" i="8"/>
  <c r="AO63" i="8"/>
  <c r="AP63" i="8"/>
  <c r="AY35" i="8"/>
  <c r="AQ34" i="8"/>
  <c r="AP34" i="8"/>
  <c r="AO34" i="8"/>
  <c r="AP89" i="7"/>
  <c r="AQ89" i="7"/>
  <c r="AO89" i="7"/>
  <c r="AZ69" i="6"/>
  <c r="AO68" i="6"/>
  <c r="AQ68" i="6"/>
  <c r="AP68" i="6"/>
  <c r="AP92" i="7"/>
  <c r="AO92" i="7"/>
  <c r="AQ92" i="7"/>
  <c r="AP69" i="6"/>
  <c r="AO69" i="6"/>
  <c r="AQ69" i="6"/>
  <c r="AR69" i="6" s="1"/>
  <c r="AY61" i="6"/>
  <c r="AP60" i="6"/>
  <c r="AQ60" i="6"/>
  <c r="AO60" i="6"/>
  <c r="BC46" i="6"/>
  <c r="AO45" i="6"/>
  <c r="AP45" i="6"/>
  <c r="AQ45" i="6"/>
  <c r="AR45" i="6" s="1"/>
  <c r="AZ61" i="6"/>
  <c r="AP34" i="6"/>
  <c r="AR34" i="6" s="1"/>
  <c r="BE94" i="4"/>
  <c r="BE94" i="8"/>
  <c r="BF87" i="6"/>
  <c r="BB94" i="7"/>
  <c r="BE94" i="7"/>
  <c r="BC25" i="6"/>
  <c r="BE48" i="6"/>
  <c r="BA25" i="6"/>
  <c r="AQ47" i="2"/>
  <c r="AP18" i="4"/>
  <c r="AQ18" i="4"/>
  <c r="AO18" i="4"/>
  <c r="AQ34" i="7"/>
  <c r="AO34" i="7"/>
  <c r="AP34" i="7"/>
  <c r="BA59" i="7"/>
  <c r="AY13" i="8"/>
  <c r="AQ14" i="8"/>
  <c r="AO14" i="8"/>
  <c r="AP14" i="8"/>
  <c r="AP23" i="8"/>
  <c r="AQ23" i="8"/>
  <c r="AO23" i="8"/>
  <c r="AP19" i="8"/>
  <c r="AO19" i="8"/>
  <c r="AQ19" i="8"/>
  <c r="AO91" i="8"/>
  <c r="AP91" i="8"/>
  <c r="AQ91" i="8"/>
  <c r="AP81" i="8"/>
  <c r="AO81" i="8"/>
  <c r="AQ81" i="8"/>
  <c r="AO35" i="8"/>
  <c r="AP35" i="8"/>
  <c r="AQ35" i="8"/>
  <c r="AY12" i="8"/>
  <c r="BF93" i="8"/>
  <c r="AP65" i="8"/>
  <c r="AQ65" i="8"/>
  <c r="AO65" i="8"/>
  <c r="BE59" i="8"/>
  <c r="AP58" i="8"/>
  <c r="AO58" i="8"/>
  <c r="AQ58" i="8"/>
  <c r="AY47" i="8"/>
  <c r="AP47" i="8"/>
  <c r="AQ47" i="8"/>
  <c r="AO47" i="8"/>
  <c r="AO46" i="8"/>
  <c r="AM46" i="8" s="1"/>
  <c r="AP46" i="8"/>
  <c r="AY81" i="7"/>
  <c r="AP80" i="7"/>
  <c r="AQ80" i="7"/>
  <c r="AO80" i="7"/>
  <c r="BA81" i="7"/>
  <c r="BA94" i="7" s="1"/>
  <c r="BC12" i="4"/>
  <c r="AY22" i="7"/>
  <c r="AP67" i="8"/>
  <c r="AQ67" i="8"/>
  <c r="AO67" i="8"/>
  <c r="AY42" i="8"/>
  <c r="AO41" i="8"/>
  <c r="AP41" i="8"/>
  <c r="AQ41" i="8"/>
  <c r="AO83" i="7"/>
  <c r="AP83" i="7"/>
  <c r="AQ83" i="7"/>
  <c r="AO84" i="7"/>
  <c r="AP84" i="7"/>
  <c r="AQ84" i="7"/>
  <c r="BF62" i="6"/>
  <c r="BC42" i="6"/>
  <c r="BF39" i="6"/>
  <c r="BF48" i="6" s="1"/>
  <c r="BF49" i="6" s="1"/>
  <c r="AP38" i="6"/>
  <c r="AQ38" i="6"/>
  <c r="AP45" i="8"/>
  <c r="AQ45" i="8"/>
  <c r="AO45" i="8"/>
  <c r="AM45" i="8" s="1"/>
  <c r="AY38" i="6"/>
  <c r="AO37" i="6"/>
  <c r="AP37" i="6"/>
  <c r="AQ37" i="6"/>
  <c r="AZ88" i="6"/>
  <c r="AM84" i="3"/>
  <c r="AU86" i="3" s="1"/>
  <c r="AM92" i="3"/>
  <c r="AM87" i="3"/>
  <c r="AM86" i="3"/>
  <c r="AM81" i="3"/>
  <c r="AS83" i="3" s="1"/>
  <c r="AM89" i="3"/>
  <c r="AT91" i="3" s="1"/>
  <c r="AM80" i="3"/>
  <c r="AM88" i="3"/>
  <c r="AM83" i="3"/>
  <c r="AT85" i="3" s="1"/>
  <c r="AM91" i="3"/>
  <c r="AM82" i="3"/>
  <c r="AM90" i="3"/>
  <c r="AM85" i="3"/>
  <c r="AT87" i="3" s="1"/>
  <c r="AM93" i="3"/>
  <c r="AQ42" i="6"/>
  <c r="BA20" i="4"/>
  <c r="AQ19" i="4"/>
  <c r="BA19" i="4"/>
  <c r="AO19" i="4"/>
  <c r="AP19" i="4"/>
  <c r="AO12" i="4"/>
  <c r="AQ12" i="4"/>
  <c r="AP12" i="4"/>
  <c r="AO45" i="4"/>
  <c r="BB69" i="4"/>
  <c r="AQ68" i="4"/>
  <c r="AO68" i="4"/>
  <c r="AP68" i="4"/>
  <c r="AP65" i="4"/>
  <c r="AO65" i="4"/>
  <c r="AQ65" i="4"/>
  <c r="BB58" i="4"/>
  <c r="BD65" i="4"/>
  <c r="AZ41" i="4"/>
  <c r="BD94" i="4"/>
  <c r="AO15" i="4"/>
  <c r="AP15" i="4"/>
  <c r="AQ15" i="4"/>
  <c r="AQ21" i="4"/>
  <c r="AO21" i="4"/>
  <c r="AP21" i="4"/>
  <c r="BD24" i="4"/>
  <c r="AQ24" i="4"/>
  <c r="AO24" i="4"/>
  <c r="AP24" i="4"/>
  <c r="AZ58" i="4"/>
  <c r="AQ57" i="4"/>
  <c r="AO57" i="4"/>
  <c r="AP57" i="4"/>
  <c r="BA41" i="4"/>
  <c r="AO84" i="4"/>
  <c r="AQ84" i="4"/>
  <c r="AP84" i="4"/>
  <c r="BF35" i="4"/>
  <c r="BC61" i="4"/>
  <c r="BF22" i="4"/>
  <c r="BE13" i="4"/>
  <c r="BD16" i="4"/>
  <c r="BC67" i="4"/>
  <c r="BE61" i="4"/>
  <c r="BJ12" i="4"/>
  <c r="AO11" i="4"/>
  <c r="AP11" i="4"/>
  <c r="AQ11" i="4"/>
  <c r="AR11" i="4" s="1"/>
  <c r="AQ20" i="4"/>
  <c r="AO20" i="4"/>
  <c r="AP20" i="4"/>
  <c r="AP23" i="4"/>
  <c r="AO23" i="4"/>
  <c r="AQ23" i="4"/>
  <c r="AQ64" i="4"/>
  <c r="AP64" i="4"/>
  <c r="AO64" i="4"/>
  <c r="BE23" i="4"/>
  <c r="AO22" i="4"/>
  <c r="AP22" i="4"/>
  <c r="AQ22" i="4"/>
  <c r="BB68" i="4"/>
  <c r="BD18" i="4"/>
  <c r="AQ17" i="4"/>
  <c r="AO17" i="4"/>
  <c r="AP17" i="4"/>
  <c r="AP61" i="4"/>
  <c r="AQ61" i="4"/>
  <c r="AO61" i="4"/>
  <c r="AQ60" i="4"/>
  <c r="BC45" i="4"/>
  <c r="BB83" i="4"/>
  <c r="AP16" i="4"/>
  <c r="AQ16" i="4"/>
  <c r="AO16" i="4"/>
  <c r="BD15" i="4"/>
  <c r="AQ14" i="4"/>
  <c r="AO14" i="4"/>
  <c r="AP14" i="4"/>
  <c r="AP58" i="4"/>
  <c r="AO58" i="4"/>
  <c r="AQ58" i="4"/>
  <c r="AP69" i="4"/>
  <c r="AO69" i="4"/>
  <c r="AQ69" i="4"/>
  <c r="BD13" i="4"/>
  <c r="AO13" i="4"/>
  <c r="AQ13" i="4"/>
  <c r="BD14" i="4"/>
  <c r="AP13" i="4"/>
  <c r="BE15" i="4"/>
  <c r="AP60" i="4"/>
  <c r="AP42" i="4"/>
  <c r="AO42" i="4"/>
  <c r="AQ42" i="4"/>
  <c r="AZ64" i="4"/>
  <c r="AO60" i="4"/>
  <c r="AQ45" i="4"/>
  <c r="AR92" i="4"/>
  <c r="BE19" i="4"/>
  <c r="AP45" i="4"/>
  <c r="BF20" i="4"/>
  <c r="BD95" i="6"/>
  <c r="BA63" i="4"/>
  <c r="AP62" i="4"/>
  <c r="AO62" i="4"/>
  <c r="AQ62" i="4"/>
  <c r="BA64" i="4"/>
  <c r="AQ63" i="4"/>
  <c r="AO63" i="4"/>
  <c r="AP63" i="4"/>
  <c r="BA68" i="4"/>
  <c r="AQ67" i="4"/>
  <c r="AO67" i="4"/>
  <c r="AP67" i="4"/>
  <c r="AY41" i="4"/>
  <c r="AQ40" i="4"/>
  <c r="AP40" i="4"/>
  <c r="AO40" i="4"/>
  <c r="AY47" i="4"/>
  <c r="AQ46" i="4"/>
  <c r="AP46" i="4"/>
  <c r="AO46" i="4"/>
  <c r="AY45" i="4"/>
  <c r="AQ44" i="4"/>
  <c r="AP44" i="4"/>
  <c r="AO44" i="4"/>
  <c r="BA48" i="4"/>
  <c r="AY40" i="4"/>
  <c r="AQ39" i="4"/>
  <c r="AO39" i="4"/>
  <c r="AP39" i="4"/>
  <c r="BA21" i="7"/>
  <c r="BA20" i="7"/>
  <c r="AQ20" i="7"/>
  <c r="AP20" i="7"/>
  <c r="AO20" i="7"/>
  <c r="BE17" i="7"/>
  <c r="BE16" i="7"/>
  <c r="AY21" i="8"/>
  <c r="AY20" i="8"/>
  <c r="AO20" i="8"/>
  <c r="AP20" i="8"/>
  <c r="AQ20" i="8"/>
  <c r="BC17" i="8"/>
  <c r="BC16" i="8"/>
  <c r="AZ17" i="7"/>
  <c r="AZ16" i="7"/>
  <c r="AP16" i="7"/>
  <c r="AO16" i="7"/>
  <c r="AQ16" i="7"/>
  <c r="AR16" i="7" s="1"/>
  <c r="BB17" i="8"/>
  <c r="BB16" i="8"/>
  <c r="BF62" i="4"/>
  <c r="BC41" i="7"/>
  <c r="AP40" i="7"/>
  <c r="AO40" i="7"/>
  <c r="AQ40" i="7"/>
  <c r="BC40" i="7"/>
  <c r="BF14" i="8"/>
  <c r="AO13" i="8"/>
  <c r="AQ13" i="8"/>
  <c r="AP13" i="8"/>
  <c r="AY68" i="7"/>
  <c r="AY67" i="7"/>
  <c r="AQ67" i="7"/>
  <c r="AR67" i="7" s="1"/>
  <c r="AP67" i="7"/>
  <c r="AO67" i="7"/>
  <c r="BE48" i="7"/>
  <c r="AZ63" i="7"/>
  <c r="AQ62" i="7"/>
  <c r="AO62" i="7"/>
  <c r="AP62" i="7"/>
  <c r="BA81" i="4"/>
  <c r="BA82" i="4"/>
  <c r="AO81" i="4"/>
  <c r="AQ81" i="4"/>
  <c r="AP81" i="4"/>
  <c r="BA90" i="4"/>
  <c r="AO89" i="4"/>
  <c r="AP89" i="4"/>
  <c r="AQ89" i="4"/>
  <c r="AZ63" i="8"/>
  <c r="AZ62" i="8"/>
  <c r="AO62" i="8"/>
  <c r="AP62" i="8"/>
  <c r="AQ62" i="8"/>
  <c r="BD67" i="8"/>
  <c r="BD66" i="8"/>
  <c r="BB70" i="7"/>
  <c r="AQ69" i="7"/>
  <c r="AP69" i="7"/>
  <c r="AO69" i="7"/>
  <c r="BA71" i="7"/>
  <c r="BA91" i="4"/>
  <c r="AO90" i="4"/>
  <c r="AQ90" i="4"/>
  <c r="AP90" i="4"/>
  <c r="BB91" i="4"/>
  <c r="BB85" i="4"/>
  <c r="BF90" i="4"/>
  <c r="AY87" i="7"/>
  <c r="AQ86" i="7"/>
  <c r="AO86" i="7"/>
  <c r="AP86" i="7"/>
  <c r="BB71" i="8"/>
  <c r="BE40" i="8"/>
  <c r="BC82" i="7"/>
  <c r="AY86" i="6"/>
  <c r="AQ85" i="6"/>
  <c r="AO85" i="6"/>
  <c r="AP85" i="6"/>
  <c r="BC88" i="6"/>
  <c r="AP87" i="6"/>
  <c r="AQ87" i="6"/>
  <c r="AO87" i="6"/>
  <c r="BE44" i="8"/>
  <c r="AY81" i="6"/>
  <c r="AP80" i="6"/>
  <c r="AO80" i="6"/>
  <c r="AQ80" i="6"/>
  <c r="BF85" i="6"/>
  <c r="AO84" i="6"/>
  <c r="AP84" i="6"/>
  <c r="AQ84" i="6"/>
  <c r="AY62" i="6"/>
  <c r="AY63" i="6"/>
  <c r="AP62" i="6"/>
  <c r="AQ62" i="6"/>
  <c r="AO62" i="6"/>
  <c r="BB67" i="6"/>
  <c r="BB68" i="6"/>
  <c r="AP67" i="6"/>
  <c r="AO67" i="6"/>
  <c r="AQ67" i="6"/>
  <c r="BB40" i="6"/>
  <c r="BB41" i="6"/>
  <c r="AP40" i="6"/>
  <c r="AO40" i="6"/>
  <c r="AQ40" i="6"/>
  <c r="BC85" i="6"/>
  <c r="BD71" i="6"/>
  <c r="BD72" i="6" s="1"/>
  <c r="BD48" i="6"/>
  <c r="BD49" i="6" s="1"/>
  <c r="BA71" i="6"/>
  <c r="BA72" i="6" s="1"/>
  <c r="BC58" i="6"/>
  <c r="AU90" i="3"/>
  <c r="AV90" i="3" s="1"/>
  <c r="AT90" i="3"/>
  <c r="AS90" i="3"/>
  <c r="AS67" i="3"/>
  <c r="AT67" i="3"/>
  <c r="AU67" i="3"/>
  <c r="AY85" i="6"/>
  <c r="AZ71" i="6"/>
  <c r="AZ48" i="6"/>
  <c r="AS84" i="3"/>
  <c r="AU84" i="3"/>
  <c r="AT84" i="3"/>
  <c r="AU47" i="3"/>
  <c r="AS47" i="3"/>
  <c r="AT47" i="3"/>
  <c r="AT39" i="3"/>
  <c r="AU39" i="3"/>
  <c r="AS39" i="3"/>
  <c r="AR67" i="2"/>
  <c r="AQ67" i="2"/>
  <c r="AS67" i="2"/>
  <c r="AQ14" i="2"/>
  <c r="AR14" i="2"/>
  <c r="AS14" i="2"/>
  <c r="AQ25" i="2"/>
  <c r="AR25" i="2"/>
  <c r="AS25" i="2"/>
  <c r="AR19" i="2"/>
  <c r="AS19" i="2"/>
  <c r="AR23" i="2"/>
  <c r="AS23" i="2"/>
  <c r="AQ23" i="2"/>
  <c r="AR13" i="2"/>
  <c r="AQ13" i="2"/>
  <c r="AS13" i="2"/>
  <c r="AT13" i="2" s="1"/>
  <c r="AS87" i="2"/>
  <c r="AQ87" i="2"/>
  <c r="AR87" i="2"/>
  <c r="AQ82" i="2"/>
  <c r="AS82" i="2"/>
  <c r="AT82" i="2" s="1"/>
  <c r="AR82" i="2"/>
  <c r="AQ43" i="2"/>
  <c r="AR43" i="2"/>
  <c r="AS43" i="2"/>
  <c r="AR70" i="2"/>
  <c r="AQ70" i="2"/>
  <c r="AS70" i="2"/>
  <c r="AT70" i="2" s="1"/>
  <c r="AS65" i="2"/>
  <c r="AT65" i="2" s="1"/>
  <c r="AR65" i="2"/>
  <c r="AQ65" i="2"/>
  <c r="AS40" i="2"/>
  <c r="AR40" i="2"/>
  <c r="AQ40" i="2"/>
  <c r="AR36" i="2"/>
  <c r="AS36" i="2"/>
  <c r="AQ36" i="2"/>
  <c r="AY39" i="4"/>
  <c r="AQ38" i="4"/>
  <c r="AP38" i="4"/>
  <c r="AO38" i="4"/>
  <c r="AY35" i="4"/>
  <c r="AQ34" i="4"/>
  <c r="AP34" i="4"/>
  <c r="AO34" i="4"/>
  <c r="BA66" i="4"/>
  <c r="BA67" i="4"/>
  <c r="AP66" i="4"/>
  <c r="AO66" i="4"/>
  <c r="AQ66" i="4"/>
  <c r="BF67" i="4"/>
  <c r="BF66" i="4"/>
  <c r="AP70" i="4"/>
  <c r="AQ70" i="4"/>
  <c r="AO70" i="4"/>
  <c r="AY36" i="7"/>
  <c r="AP35" i="7"/>
  <c r="AQ35" i="7"/>
  <c r="AO35" i="7"/>
  <c r="AY36" i="4"/>
  <c r="AQ35" i="4"/>
  <c r="AO35" i="4"/>
  <c r="AP35" i="4"/>
  <c r="BB48" i="4"/>
  <c r="AZ18" i="7"/>
  <c r="AQ17" i="7"/>
  <c r="AO17" i="7"/>
  <c r="AP17" i="7"/>
  <c r="BA24" i="7"/>
  <c r="AQ24" i="7"/>
  <c r="AO24" i="7"/>
  <c r="AP24" i="7"/>
  <c r="BE21" i="7"/>
  <c r="BE20" i="7"/>
  <c r="AY24" i="8"/>
  <c r="AP24" i="8"/>
  <c r="AO24" i="8"/>
  <c r="AQ24" i="8"/>
  <c r="BC21" i="8"/>
  <c r="BC20" i="8"/>
  <c r="AY35" i="7"/>
  <c r="BD36" i="7"/>
  <c r="BB21" i="8"/>
  <c r="BB20" i="8"/>
  <c r="BB48" i="7"/>
  <c r="BC37" i="7"/>
  <c r="BC48" i="7" s="1"/>
  <c r="BC49" i="7" s="1"/>
  <c r="AQ36" i="7"/>
  <c r="AR36" i="7" s="1"/>
  <c r="AP36" i="7"/>
  <c r="AO36" i="7"/>
  <c r="BF71" i="7"/>
  <c r="AY64" i="7"/>
  <c r="AY63" i="7"/>
  <c r="AO63" i="7"/>
  <c r="AQ63" i="7"/>
  <c r="AP63" i="7"/>
  <c r="BD12" i="7"/>
  <c r="AZ59" i="7"/>
  <c r="AP58" i="7"/>
  <c r="AQ58" i="7"/>
  <c r="AO58" i="7"/>
  <c r="AZ58" i="7"/>
  <c r="BB67" i="7"/>
  <c r="BD71" i="7"/>
  <c r="BA84" i="4"/>
  <c r="AP83" i="4"/>
  <c r="AQ83" i="4"/>
  <c r="AO83" i="4"/>
  <c r="BA92" i="4"/>
  <c r="AP91" i="4"/>
  <c r="AQ91" i="4"/>
  <c r="AO91" i="4"/>
  <c r="AZ67" i="8"/>
  <c r="AZ66" i="8"/>
  <c r="AP66" i="8"/>
  <c r="AO66" i="8"/>
  <c r="AQ66" i="8"/>
  <c r="BC71" i="7"/>
  <c r="BC72" i="7" s="1"/>
  <c r="AZ83" i="8"/>
  <c r="AP82" i="8"/>
  <c r="AQ82" i="8"/>
  <c r="AO82" i="8"/>
  <c r="BB58" i="7"/>
  <c r="AP57" i="7"/>
  <c r="AO57" i="7"/>
  <c r="AQ57" i="7"/>
  <c r="BA87" i="4"/>
  <c r="AO86" i="4"/>
  <c r="AQ86" i="4"/>
  <c r="AP86" i="4"/>
  <c r="BB87" i="8"/>
  <c r="AP86" i="8"/>
  <c r="AQ86" i="8"/>
  <c r="AO86" i="8"/>
  <c r="AZ60" i="8"/>
  <c r="AQ59" i="8"/>
  <c r="AP59" i="8"/>
  <c r="AO59" i="8"/>
  <c r="BF86" i="8"/>
  <c r="BA37" i="8"/>
  <c r="AP36" i="8"/>
  <c r="AQ36" i="8"/>
  <c r="AO36" i="8"/>
  <c r="AY91" i="7"/>
  <c r="AQ90" i="7"/>
  <c r="AO90" i="7"/>
  <c r="AP90" i="7"/>
  <c r="AZ82" i="8"/>
  <c r="AZ59" i="8"/>
  <c r="BE71" i="8"/>
  <c r="BC90" i="7"/>
  <c r="BA36" i="8"/>
  <c r="BC82" i="6"/>
  <c r="AO81" i="6"/>
  <c r="AQ81" i="6"/>
  <c r="AP81" i="6"/>
  <c r="BC90" i="6"/>
  <c r="AP89" i="6"/>
  <c r="AQ89" i="6"/>
  <c r="AO89" i="6"/>
  <c r="AY86" i="7"/>
  <c r="AY91" i="6"/>
  <c r="AO90" i="6"/>
  <c r="AP90" i="6"/>
  <c r="AQ90" i="6"/>
  <c r="BA94" i="6"/>
  <c r="BA95" i="6" s="1"/>
  <c r="AY66" i="6"/>
  <c r="AY67" i="6"/>
  <c r="AP66" i="6"/>
  <c r="AO66" i="6"/>
  <c r="AQ66" i="6"/>
  <c r="BF63" i="6"/>
  <c r="BF64" i="6"/>
  <c r="BB44" i="6"/>
  <c r="BB45" i="6"/>
  <c r="AP44" i="6"/>
  <c r="AO44" i="6"/>
  <c r="AQ44" i="6"/>
  <c r="BE71" i="6"/>
  <c r="BC81" i="6"/>
  <c r="BF90" i="6"/>
  <c r="BA48" i="6"/>
  <c r="BA49" i="6" s="1"/>
  <c r="BC35" i="6"/>
  <c r="AS36" i="3"/>
  <c r="AU36" i="3"/>
  <c r="AU82" i="3"/>
  <c r="AT82" i="3"/>
  <c r="AU94" i="3"/>
  <c r="AT94" i="3"/>
  <c r="AS94" i="3"/>
  <c r="AS65" i="3"/>
  <c r="AT65" i="3"/>
  <c r="AU65" i="3"/>
  <c r="BC87" i="6"/>
  <c r="AS85" i="3"/>
  <c r="AU85" i="3"/>
  <c r="AS92" i="3"/>
  <c r="AU92" i="3"/>
  <c r="AT92" i="3"/>
  <c r="AT45" i="3"/>
  <c r="AU45" i="3"/>
  <c r="AS45" i="3"/>
  <c r="AU37" i="3"/>
  <c r="AS37" i="3"/>
  <c r="AT37" i="3"/>
  <c r="AS69" i="2"/>
  <c r="AR69" i="2"/>
  <c r="AQ69" i="2"/>
  <c r="AQ21" i="2"/>
  <c r="AR21" i="2"/>
  <c r="AS21" i="2"/>
  <c r="AR15" i="2"/>
  <c r="AQ15" i="2"/>
  <c r="AS15" i="2"/>
  <c r="AQ22" i="2"/>
  <c r="AS22" i="2"/>
  <c r="AR22" i="2"/>
  <c r="AQ26" i="2"/>
  <c r="AS26" i="2"/>
  <c r="AS84" i="2"/>
  <c r="AQ84" i="2"/>
  <c r="AR84" i="2"/>
  <c r="AR91" i="2"/>
  <c r="AS91" i="2"/>
  <c r="AQ91" i="2"/>
  <c r="AQ19" i="2"/>
  <c r="AR38" i="2"/>
  <c r="AQ38" i="2"/>
  <c r="AS38" i="2"/>
  <c r="AR64" i="2"/>
  <c r="AQ64" i="2"/>
  <c r="AS64" i="2"/>
  <c r="AS71" i="2"/>
  <c r="AQ71" i="2"/>
  <c r="AR71" i="2"/>
  <c r="AR47" i="2"/>
  <c r="AS47" i="2"/>
  <c r="AR90" i="2"/>
  <c r="AS90" i="2"/>
  <c r="AQ90" i="2"/>
  <c r="BA60" i="4"/>
  <c r="AQ59" i="4"/>
  <c r="AO59" i="4"/>
  <c r="AP59" i="4"/>
  <c r="AY40" i="7"/>
  <c r="AY39" i="7"/>
  <c r="AQ39" i="7"/>
  <c r="AP39" i="7"/>
  <c r="AO39" i="7"/>
  <c r="AO47" i="4"/>
  <c r="AQ47" i="4"/>
  <c r="AP47" i="4"/>
  <c r="AY38" i="4"/>
  <c r="AZ22" i="7"/>
  <c r="AZ21" i="7"/>
  <c r="AO21" i="7"/>
  <c r="AP21" i="7"/>
  <c r="AQ21" i="7"/>
  <c r="BB18" i="8"/>
  <c r="AP17" i="8"/>
  <c r="AQ17" i="8"/>
  <c r="AO17" i="8"/>
  <c r="BD39" i="7"/>
  <c r="BD38" i="7"/>
  <c r="AP38" i="7"/>
  <c r="AQ38" i="7"/>
  <c r="AO38" i="7"/>
  <c r="BD17" i="7"/>
  <c r="BD16" i="7"/>
  <c r="AY60" i="7"/>
  <c r="AY59" i="7"/>
  <c r="AQ59" i="7"/>
  <c r="AP59" i="7"/>
  <c r="AO59" i="7"/>
  <c r="BA86" i="4"/>
  <c r="AO85" i="4"/>
  <c r="AP85" i="4"/>
  <c r="AQ85" i="4"/>
  <c r="AO93" i="4"/>
  <c r="AP93" i="4"/>
  <c r="AQ93" i="4"/>
  <c r="AZ70" i="8"/>
  <c r="AP70" i="8"/>
  <c r="AQ70" i="8"/>
  <c r="AO70" i="8"/>
  <c r="BF17" i="8"/>
  <c r="BB62" i="7"/>
  <c r="AQ61" i="7"/>
  <c r="AP61" i="7"/>
  <c r="AO61" i="7"/>
  <c r="BF21" i="8"/>
  <c r="AO11" i="6"/>
  <c r="AZ12" i="6"/>
  <c r="AZ25" i="6" s="1"/>
  <c r="BG25" i="6" s="1"/>
  <c r="AQ11" i="6"/>
  <c r="AP11" i="6"/>
  <c r="BA83" i="4"/>
  <c r="AO82" i="4"/>
  <c r="AQ82" i="4"/>
  <c r="AP82" i="4"/>
  <c r="BB91" i="8"/>
  <c r="AP90" i="8"/>
  <c r="AQ90" i="8"/>
  <c r="AO90" i="8"/>
  <c r="BB66" i="7"/>
  <c r="BA41" i="8"/>
  <c r="AO40" i="8"/>
  <c r="AP40" i="8"/>
  <c r="AQ40" i="8"/>
  <c r="BF90" i="8"/>
  <c r="BA40" i="8"/>
  <c r="BC84" i="6"/>
  <c r="AO83" i="6"/>
  <c r="AP83" i="6"/>
  <c r="AQ83" i="6"/>
  <c r="BC92" i="6"/>
  <c r="AO91" i="6"/>
  <c r="AQ91" i="6"/>
  <c r="AP91" i="6"/>
  <c r="AY87" i="6"/>
  <c r="AP86" i="6"/>
  <c r="AO86" i="6"/>
  <c r="AQ86" i="6"/>
  <c r="BF93" i="6"/>
  <c r="AO92" i="6"/>
  <c r="AQ92" i="6"/>
  <c r="AP92" i="6"/>
  <c r="AY70" i="6"/>
  <c r="AO70" i="6"/>
  <c r="AP70" i="6"/>
  <c r="AQ70" i="6"/>
  <c r="BC62" i="6"/>
  <c r="BC63" i="6"/>
  <c r="BF67" i="6"/>
  <c r="BF68" i="6"/>
  <c r="BC91" i="6"/>
  <c r="BC89" i="6"/>
  <c r="AS86" i="3"/>
  <c r="AU71" i="3"/>
  <c r="AS71" i="3"/>
  <c r="AT71" i="3"/>
  <c r="AU63" i="3"/>
  <c r="AS63" i="3"/>
  <c r="AT63" i="3"/>
  <c r="BF84" i="6"/>
  <c r="AS48" i="3"/>
  <c r="AT48" i="3"/>
  <c r="AU48" i="3"/>
  <c r="AV48" i="3" s="1"/>
  <c r="AU87" i="3"/>
  <c r="AU93" i="3"/>
  <c r="AT93" i="3"/>
  <c r="AS93" i="3"/>
  <c r="AS43" i="3"/>
  <c r="AT43" i="3"/>
  <c r="AU43" i="3"/>
  <c r="AS62" i="2"/>
  <c r="AR62" i="2"/>
  <c r="AQ62" i="2"/>
  <c r="AR72" i="2"/>
  <c r="AQ72" i="2"/>
  <c r="AS72" i="2"/>
  <c r="AR18" i="2"/>
  <c r="AS18" i="2"/>
  <c r="AQ18" i="2"/>
  <c r="AQ24" i="2"/>
  <c r="AR24" i="2"/>
  <c r="AS24" i="2"/>
  <c r="AS89" i="2"/>
  <c r="AQ89" i="2"/>
  <c r="AR89" i="2"/>
  <c r="AS17" i="2"/>
  <c r="AQ17" i="2"/>
  <c r="AR17" i="2"/>
  <c r="AQ94" i="2"/>
  <c r="AR94" i="2"/>
  <c r="AS94" i="2"/>
  <c r="AS88" i="2"/>
  <c r="AQ88" i="2"/>
  <c r="AR88" i="2"/>
  <c r="AS63" i="2"/>
  <c r="AR63" i="2"/>
  <c r="AQ63" i="2"/>
  <c r="AR49" i="2"/>
  <c r="AS49" i="2"/>
  <c r="AR68" i="2"/>
  <c r="AQ68" i="2"/>
  <c r="AS68" i="2"/>
  <c r="AT68" i="2" s="1"/>
  <c r="AR59" i="2"/>
  <c r="AQ59" i="2"/>
  <c r="AS59" i="2"/>
  <c r="AS46" i="2"/>
  <c r="AQ46" i="2"/>
  <c r="AR46" i="2"/>
  <c r="AR41" i="2"/>
  <c r="AQ41" i="2"/>
  <c r="AS41" i="2"/>
  <c r="AR86" i="2"/>
  <c r="AS86" i="2"/>
  <c r="AT86" i="2" s="1"/>
  <c r="AQ86" i="2"/>
  <c r="AT36" i="3"/>
  <c r="AR26" i="2"/>
  <c r="BD40" i="4"/>
  <c r="BD39" i="4"/>
  <c r="BA70" i="4"/>
  <c r="AY42" i="4"/>
  <c r="AO41" i="4"/>
  <c r="AQ41" i="4"/>
  <c r="AP41" i="4"/>
  <c r="BE40" i="4"/>
  <c r="BE39" i="4"/>
  <c r="AY37" i="4"/>
  <c r="AQ36" i="4"/>
  <c r="AP36" i="4"/>
  <c r="AO36" i="4"/>
  <c r="BD44" i="4"/>
  <c r="BD43" i="4"/>
  <c r="AY44" i="4"/>
  <c r="AQ43" i="4"/>
  <c r="AO43" i="4"/>
  <c r="AP43" i="4"/>
  <c r="BA17" i="7"/>
  <c r="BA16" i="7"/>
  <c r="BD22" i="7"/>
  <c r="BD21" i="7"/>
  <c r="AY17" i="8"/>
  <c r="AY16" i="8"/>
  <c r="AO16" i="8"/>
  <c r="AP16" i="8"/>
  <c r="AQ16" i="8"/>
  <c r="BB22" i="8"/>
  <c r="AP21" i="8"/>
  <c r="AO21" i="8"/>
  <c r="AQ21" i="8"/>
  <c r="AZ13" i="7"/>
  <c r="AO12" i="7"/>
  <c r="AQ12" i="7"/>
  <c r="AP12" i="7"/>
  <c r="BB13" i="8"/>
  <c r="AO12" i="8"/>
  <c r="AP12" i="8"/>
  <c r="AQ12" i="8"/>
  <c r="BD35" i="4"/>
  <c r="BF12" i="8"/>
  <c r="AP11" i="8"/>
  <c r="AQ11" i="8"/>
  <c r="AO11" i="8"/>
  <c r="BD35" i="7"/>
  <c r="AZ67" i="7"/>
  <c r="AO66" i="7"/>
  <c r="AP66" i="7"/>
  <c r="AQ66" i="7"/>
  <c r="BA88" i="4"/>
  <c r="AP87" i="4"/>
  <c r="AQ87" i="4"/>
  <c r="AO87" i="4"/>
  <c r="BB81" i="4"/>
  <c r="AO80" i="4"/>
  <c r="AP80" i="4"/>
  <c r="AQ80" i="4"/>
  <c r="BD63" i="8"/>
  <c r="BD62" i="8"/>
  <c r="BB65" i="7"/>
  <c r="AP64" i="7"/>
  <c r="AQ64" i="7"/>
  <c r="AO64" i="7"/>
  <c r="AZ62" i="7"/>
  <c r="AQ70" i="7"/>
  <c r="AO70" i="7"/>
  <c r="AP70" i="7"/>
  <c r="BB64" i="7"/>
  <c r="BB87" i="4"/>
  <c r="BA93" i="4"/>
  <c r="BD94" i="8"/>
  <c r="BB89" i="4"/>
  <c r="BB86" i="8"/>
  <c r="BA45" i="8"/>
  <c r="AP44" i="8"/>
  <c r="AQ44" i="8"/>
  <c r="AO44" i="8"/>
  <c r="AY83" i="7"/>
  <c r="AP82" i="7"/>
  <c r="AO82" i="7"/>
  <c r="AQ82" i="7"/>
  <c r="AR82" i="7" s="1"/>
  <c r="BF82" i="4"/>
  <c r="BE36" i="8"/>
  <c r="AZ94" i="6"/>
  <c r="AP93" i="6"/>
  <c r="AO93" i="6"/>
  <c r="AQ93" i="6"/>
  <c r="BA44" i="8"/>
  <c r="BC86" i="7"/>
  <c r="AY83" i="6"/>
  <c r="AP82" i="6"/>
  <c r="AO82" i="6"/>
  <c r="AQ82" i="6"/>
  <c r="AY59" i="6"/>
  <c r="AS58" i="6"/>
  <c r="AQ58" i="6"/>
  <c r="AP58" i="6"/>
  <c r="AO58" i="6"/>
  <c r="BB63" i="6"/>
  <c r="BB64" i="6"/>
  <c r="AQ63" i="6"/>
  <c r="AP63" i="6"/>
  <c r="AO63" i="6"/>
  <c r="BC66" i="6"/>
  <c r="BC67" i="6"/>
  <c r="AY36" i="6"/>
  <c r="AY48" i="6" s="1"/>
  <c r="AQ35" i="6"/>
  <c r="AO35" i="6"/>
  <c r="AP35" i="6"/>
  <c r="BC39" i="6"/>
  <c r="BC40" i="6"/>
  <c r="AO39" i="6"/>
  <c r="AQ39" i="6"/>
  <c r="AP39" i="6"/>
  <c r="BF92" i="6"/>
  <c r="BF82" i="6"/>
  <c r="AU95" i="3"/>
  <c r="AT95" i="3"/>
  <c r="AS95" i="3"/>
  <c r="AT89" i="3"/>
  <c r="AU89" i="3"/>
  <c r="AS89" i="3"/>
  <c r="AT69" i="3"/>
  <c r="AU69" i="3"/>
  <c r="AS69" i="3"/>
  <c r="AS61" i="3"/>
  <c r="AT61" i="3"/>
  <c r="AU61" i="3"/>
  <c r="AT88" i="3"/>
  <c r="AS88" i="3"/>
  <c r="AU88" i="3"/>
  <c r="AS49" i="3"/>
  <c r="AU49" i="3"/>
  <c r="AT49" i="3"/>
  <c r="AU41" i="3"/>
  <c r="AS41" i="3"/>
  <c r="AT41" i="3"/>
  <c r="AR60" i="2"/>
  <c r="AQ60" i="2"/>
  <c r="AS60" i="2"/>
  <c r="AQ16" i="2"/>
  <c r="AR16" i="2"/>
  <c r="AS16" i="2"/>
  <c r="AQ20" i="2"/>
  <c r="AR20" i="2"/>
  <c r="AS20" i="2"/>
  <c r="AR85" i="2"/>
  <c r="AS85" i="2"/>
  <c r="AQ85" i="2"/>
  <c r="AS83" i="2"/>
  <c r="AQ83" i="2"/>
  <c r="AR83" i="2"/>
  <c r="AQ93" i="2"/>
  <c r="AR93" i="2"/>
  <c r="AS93" i="2"/>
  <c r="AR92" i="2"/>
  <c r="AS92" i="2"/>
  <c r="AQ92" i="2"/>
  <c r="AS95" i="2"/>
  <c r="AR95" i="2"/>
  <c r="AQ95" i="2"/>
  <c r="AQ61" i="2"/>
  <c r="AS61" i="2"/>
  <c r="AR61" i="2"/>
  <c r="AQ66" i="2"/>
  <c r="AS66" i="2"/>
  <c r="AR66" i="2"/>
  <c r="AS37" i="2"/>
  <c r="AQ37" i="2"/>
  <c r="AR37" i="2"/>
  <c r="AS44" i="2"/>
  <c r="AR44" i="2"/>
  <c r="AS82" i="3"/>
  <c r="AQ44" i="2"/>
  <c r="BQ26" i="6" l="1"/>
  <c r="BI8" i="6"/>
  <c r="AT26" i="2"/>
  <c r="AV37" i="3"/>
  <c r="BA25" i="4"/>
  <c r="AR61" i="6"/>
  <c r="AR15" i="7"/>
  <c r="BC25" i="4"/>
  <c r="BB95" i="7"/>
  <c r="AM45" i="7"/>
  <c r="AY71" i="4"/>
  <c r="BC71" i="4"/>
  <c r="AM44" i="8"/>
  <c r="AR66" i="7"/>
  <c r="AT46" i="2"/>
  <c r="AT17" i="2"/>
  <c r="AT24" i="2"/>
  <c r="AT18" i="2"/>
  <c r="AV43" i="3"/>
  <c r="AR38" i="7"/>
  <c r="AR91" i="4"/>
  <c r="AR63" i="7"/>
  <c r="BF72" i="7"/>
  <c r="AR24" i="7"/>
  <c r="AR17" i="7"/>
  <c r="AT36" i="2"/>
  <c r="AT23" i="2"/>
  <c r="AT25" i="2"/>
  <c r="AR84" i="6"/>
  <c r="AR69" i="7"/>
  <c r="AR81" i="4"/>
  <c r="AR40" i="4"/>
  <c r="AR38" i="6"/>
  <c r="AM47" i="8"/>
  <c r="AR60" i="6"/>
  <c r="AR68" i="6"/>
  <c r="AR23" i="7"/>
  <c r="AR68" i="7"/>
  <c r="AV62" i="3"/>
  <c r="AZ25" i="8"/>
  <c r="AM47" i="7"/>
  <c r="AR59" i="6"/>
  <c r="AR84" i="8"/>
  <c r="AM44" i="7"/>
  <c r="BF71" i="8"/>
  <c r="AM46" i="7"/>
  <c r="AR18" i="7"/>
  <c r="BE25" i="8"/>
  <c r="BF48" i="7"/>
  <c r="BF49" i="7" s="1"/>
  <c r="BF48" i="8"/>
  <c r="AY94" i="4"/>
  <c r="AZ94" i="4"/>
  <c r="AZ48" i="4"/>
  <c r="BC94" i="4"/>
  <c r="AT48" i="2"/>
  <c r="BC95" i="4"/>
  <c r="BC48" i="4"/>
  <c r="BC49" i="4" s="1"/>
  <c r="BD71" i="4"/>
  <c r="BB49" i="4"/>
  <c r="BF25" i="4"/>
  <c r="BE71" i="4"/>
  <c r="AZ25" i="4"/>
  <c r="AZ95" i="4" s="1"/>
  <c r="BE72" i="8"/>
  <c r="BE73" i="8" s="1"/>
  <c r="AT40" i="2"/>
  <c r="AV84" i="3"/>
  <c r="AO48" i="4"/>
  <c r="AZ95" i="6"/>
  <c r="BB94" i="8"/>
  <c r="AS87" i="3"/>
  <c r="AR59" i="4"/>
  <c r="AT15" i="2"/>
  <c r="BB49" i="7"/>
  <c r="AR40" i="6"/>
  <c r="BB48" i="6"/>
  <c r="BB49" i="6" s="1"/>
  <c r="AR20" i="7"/>
  <c r="BE25" i="4"/>
  <c r="BE95" i="4" s="1"/>
  <c r="AR65" i="4"/>
  <c r="AT83" i="3"/>
  <c r="BA94" i="8"/>
  <c r="BB48" i="8"/>
  <c r="AR47" i="6"/>
  <c r="AT83" i="2"/>
  <c r="AT20" i="2"/>
  <c r="AR35" i="6"/>
  <c r="AR12" i="7"/>
  <c r="AT63" i="2"/>
  <c r="AT62" i="2"/>
  <c r="AT86" i="3"/>
  <c r="AR70" i="6"/>
  <c r="BE72" i="6"/>
  <c r="AR81" i="6"/>
  <c r="AR66" i="4"/>
  <c r="AR67" i="6"/>
  <c r="BF48" i="4"/>
  <c r="AR88" i="6"/>
  <c r="AR87" i="7"/>
  <c r="AR43" i="6"/>
  <c r="AY25" i="7"/>
  <c r="BC71" i="8"/>
  <c r="AR41" i="6"/>
  <c r="AR42" i="7"/>
  <c r="AR45" i="7"/>
  <c r="AR14" i="4"/>
  <c r="AR22" i="4"/>
  <c r="AR84" i="7"/>
  <c r="BE49" i="6"/>
  <c r="AR91" i="7"/>
  <c r="AR11" i="7"/>
  <c r="AR46" i="7"/>
  <c r="BE48" i="8"/>
  <c r="AR90" i="8"/>
  <c r="BC25" i="8"/>
  <c r="BC95" i="8" s="1"/>
  <c r="BC96" i="8" s="1"/>
  <c r="BE95" i="8"/>
  <c r="BE96" i="8" s="1"/>
  <c r="AZ48" i="8"/>
  <c r="BD48" i="8"/>
  <c r="BD25" i="8"/>
  <c r="BD95" i="8" s="1"/>
  <c r="BD96" i="8" s="1"/>
  <c r="BC48" i="8"/>
  <c r="BA25" i="8"/>
  <c r="BA72" i="8" s="1"/>
  <c r="BA73" i="8" s="1"/>
  <c r="AR87" i="8"/>
  <c r="AR40" i="8"/>
  <c r="AR46" i="8"/>
  <c r="AR93" i="8"/>
  <c r="AR43" i="8"/>
  <c r="AR22" i="8"/>
  <c r="AZ94" i="8"/>
  <c r="AR61" i="8"/>
  <c r="BA95" i="8"/>
  <c r="BA96" i="8" s="1"/>
  <c r="AR36" i="8"/>
  <c r="AR82" i="8"/>
  <c r="AR24" i="8"/>
  <c r="AR13" i="8"/>
  <c r="BD71" i="8"/>
  <c r="BF25" i="8"/>
  <c r="BF72" i="8" s="1"/>
  <c r="BF73" i="8" s="1"/>
  <c r="AR45" i="8"/>
  <c r="AR67" i="8"/>
  <c r="AR35" i="8"/>
  <c r="AR89" i="8"/>
  <c r="AR34" i="8"/>
  <c r="AR63" i="8"/>
  <c r="AR83" i="8"/>
  <c r="AR15" i="8"/>
  <c r="AY48" i="8"/>
  <c r="AR37" i="8"/>
  <c r="BD48" i="7"/>
  <c r="AT92" i="2"/>
  <c r="AY71" i="6"/>
  <c r="AR93" i="6"/>
  <c r="AR44" i="8"/>
  <c r="AR64" i="7"/>
  <c r="BB25" i="8"/>
  <c r="BB95" i="8" s="1"/>
  <c r="BB96" i="8" s="1"/>
  <c r="AZ25" i="7"/>
  <c r="AZ49" i="7" s="1"/>
  <c r="BA25" i="7"/>
  <c r="BA72" i="7" s="1"/>
  <c r="AR21" i="7"/>
  <c r="AT47" i="2"/>
  <c r="AV45" i="3"/>
  <c r="AR90" i="6"/>
  <c r="AY94" i="7"/>
  <c r="BH25" i="6"/>
  <c r="AR85" i="6"/>
  <c r="AR45" i="4"/>
  <c r="AR23" i="4"/>
  <c r="AY25" i="4"/>
  <c r="AY95" i="4" s="1"/>
  <c r="AZ71" i="4"/>
  <c r="AZ72" i="4" s="1"/>
  <c r="AR24" i="4"/>
  <c r="AU83" i="3"/>
  <c r="AR41" i="8"/>
  <c r="AR80" i="7"/>
  <c r="AR58" i="8"/>
  <c r="AR91" i="8"/>
  <c r="AR19" i="8"/>
  <c r="AR23" i="8"/>
  <c r="AR14" i="8"/>
  <c r="AR18" i="4"/>
  <c r="AU91" i="3"/>
  <c r="AV91" i="3" s="1"/>
  <c r="AR14" i="7"/>
  <c r="AR69" i="8"/>
  <c r="AR43" i="7"/>
  <c r="BF95" i="7"/>
  <c r="AV60" i="3"/>
  <c r="AR81" i="7"/>
  <c r="AR92" i="8"/>
  <c r="AR85" i="8"/>
  <c r="AR47" i="7"/>
  <c r="AR19" i="7"/>
  <c r="AR46" i="6"/>
  <c r="AR38" i="8"/>
  <c r="AR80" i="8"/>
  <c r="AR18" i="8"/>
  <c r="AT85" i="2"/>
  <c r="AV89" i="3"/>
  <c r="AT41" i="2"/>
  <c r="AT49" i="2"/>
  <c r="AT94" i="2"/>
  <c r="AT89" i="2"/>
  <c r="AV63" i="3"/>
  <c r="AV86" i="3"/>
  <c r="AR86" i="6"/>
  <c r="AR83" i="6"/>
  <c r="AR17" i="8"/>
  <c r="AZ95" i="8"/>
  <c r="AZ96" i="8" s="1"/>
  <c r="AT87" i="2"/>
  <c r="AZ49" i="6"/>
  <c r="AR61" i="4"/>
  <c r="BB71" i="4"/>
  <c r="BB72" i="4" s="1"/>
  <c r="AR68" i="4"/>
  <c r="AR19" i="4"/>
  <c r="AR37" i="6"/>
  <c r="AR83" i="7"/>
  <c r="AR47" i="8"/>
  <c r="AR65" i="8"/>
  <c r="AR81" i="8"/>
  <c r="AR34" i="7"/>
  <c r="AR92" i="7"/>
  <c r="AR89" i="7"/>
  <c r="AR39" i="8"/>
  <c r="AR88" i="8"/>
  <c r="AR57" i="6"/>
  <c r="AR42" i="6"/>
  <c r="AR64" i="8"/>
  <c r="AY71" i="8"/>
  <c r="AR60" i="7"/>
  <c r="AR60" i="8"/>
  <c r="AR44" i="7"/>
  <c r="BC94" i="6"/>
  <c r="BC95" i="6" s="1"/>
  <c r="AZ72" i="6"/>
  <c r="BI25" i="6"/>
  <c r="BJ25" i="6" s="1"/>
  <c r="AS91" i="3"/>
  <c r="AR13" i="7"/>
  <c r="AT66" i="2"/>
  <c r="BB71" i="6"/>
  <c r="BB72" i="6" s="1"/>
  <c r="AT69" i="2"/>
  <c r="AV92" i="3"/>
  <c r="AV94" i="3"/>
  <c r="BF94" i="8"/>
  <c r="BF95" i="8" s="1"/>
  <c r="BF96" i="8" s="1"/>
  <c r="AR59" i="8"/>
  <c r="AR66" i="8"/>
  <c r="AR80" i="6"/>
  <c r="AR42" i="4"/>
  <c r="AR12" i="4"/>
  <c r="AR68" i="8"/>
  <c r="AR93" i="7"/>
  <c r="AR86" i="4"/>
  <c r="AR34" i="4"/>
  <c r="AR90" i="4"/>
  <c r="BA49" i="4"/>
  <c r="AR44" i="4"/>
  <c r="AR67" i="4"/>
  <c r="AR69" i="4"/>
  <c r="AR58" i="4"/>
  <c r="AR64" i="4"/>
  <c r="AR20" i="4"/>
  <c r="AR84" i="4"/>
  <c r="AR21" i="4"/>
  <c r="AR83" i="4"/>
  <c r="AR38" i="4"/>
  <c r="BF71" i="4"/>
  <c r="BF72" i="4" s="1"/>
  <c r="AR13" i="4"/>
  <c r="AR60" i="4"/>
  <c r="AR17" i="4"/>
  <c r="AR87" i="4"/>
  <c r="BE48" i="4"/>
  <c r="BA71" i="4"/>
  <c r="BA72" i="4" s="1"/>
  <c r="AR16" i="4"/>
  <c r="BD25" i="4"/>
  <c r="BD95" i="4" s="1"/>
  <c r="AR57" i="4"/>
  <c r="AR15" i="4"/>
  <c r="AY95" i="7"/>
  <c r="AY72" i="6"/>
  <c r="AZ95" i="7"/>
  <c r="BA95" i="7"/>
  <c r="AT90" i="2"/>
  <c r="AT21" i="2"/>
  <c r="AV65" i="3"/>
  <c r="AV36" i="3"/>
  <c r="AR89" i="6"/>
  <c r="AR86" i="8"/>
  <c r="AZ71" i="7"/>
  <c r="AZ72" i="7" s="1"/>
  <c r="AR70" i="4"/>
  <c r="AT43" i="2"/>
  <c r="AT14" i="2"/>
  <c r="AR87" i="6"/>
  <c r="BC94" i="7"/>
  <c r="BC95" i="7" s="1"/>
  <c r="AR62" i="8"/>
  <c r="BA94" i="4"/>
  <c r="BA95" i="4" s="1"/>
  <c r="AR20" i="8"/>
  <c r="AR63" i="4"/>
  <c r="AY48" i="4"/>
  <c r="BC71" i="6"/>
  <c r="BC72" i="6" s="1"/>
  <c r="AY94" i="6"/>
  <c r="BE25" i="7"/>
  <c r="AR36" i="4"/>
  <c r="BC48" i="6"/>
  <c r="BC49" i="6" s="1"/>
  <c r="BF71" i="6"/>
  <c r="BF72" i="6" s="1"/>
  <c r="AR70" i="7"/>
  <c r="BB94" i="4"/>
  <c r="BB95" i="4" s="1"/>
  <c r="BD48" i="4"/>
  <c r="AY25" i="8"/>
  <c r="AR43" i="4"/>
  <c r="AV93" i="3"/>
  <c r="AR61" i="7"/>
  <c r="AT71" i="2"/>
  <c r="AY49" i="6"/>
  <c r="AV49" i="3"/>
  <c r="AV87" i="3"/>
  <c r="AR91" i="6"/>
  <c r="AR82" i="4"/>
  <c r="AR47" i="4"/>
  <c r="AT37" i="2"/>
  <c r="AT60" i="2"/>
  <c r="AV95" i="3"/>
  <c r="BF94" i="6"/>
  <c r="BF95" i="6" s="1"/>
  <c r="AR39" i="6"/>
  <c r="AR63" i="6"/>
  <c r="AT59" i="2"/>
  <c r="AR11" i="6"/>
  <c r="AR59" i="7"/>
  <c r="AT38" i="2"/>
  <c r="AR66" i="6"/>
  <c r="AZ71" i="8"/>
  <c r="AR90" i="7"/>
  <c r="BD25" i="7"/>
  <c r="BD95" i="7" s="1"/>
  <c r="AY48" i="7"/>
  <c r="BG48" i="7" s="1"/>
  <c r="AR35" i="4"/>
  <c r="AR40" i="7"/>
  <c r="AR46" i="4"/>
  <c r="AR62" i="4"/>
  <c r="AT44" i="2"/>
  <c r="AT61" i="2"/>
  <c r="AT95" i="2"/>
  <c r="AT93" i="2"/>
  <c r="AT16" i="2"/>
  <c r="AV41" i="3"/>
  <c r="AV88" i="3"/>
  <c r="AV61" i="3"/>
  <c r="AV69" i="3"/>
  <c r="AR58" i="6"/>
  <c r="AR82" i="6"/>
  <c r="BF94" i="4"/>
  <c r="AR80" i="4"/>
  <c r="AR11" i="8"/>
  <c r="AR12" i="8"/>
  <c r="AR21" i="8"/>
  <c r="AR16" i="8"/>
  <c r="AR41" i="4"/>
  <c r="AT88" i="2"/>
  <c r="AT72" i="2"/>
  <c r="AV71" i="3"/>
  <c r="AR92" i="6"/>
  <c r="AR70" i="8"/>
  <c r="AR93" i="4"/>
  <c r="AR85" i="4"/>
  <c r="AY71" i="7"/>
  <c r="AR39" i="7"/>
  <c r="AT64" i="2"/>
  <c r="AT91" i="2"/>
  <c r="AT84" i="2"/>
  <c r="AT22" i="2"/>
  <c r="AV85" i="3"/>
  <c r="AV82" i="3"/>
  <c r="AR44" i="6"/>
  <c r="BA48" i="8"/>
  <c r="AR57" i="7"/>
  <c r="BB71" i="7"/>
  <c r="BB72" i="7" s="1"/>
  <c r="AR58" i="7"/>
  <c r="AR35" i="7"/>
  <c r="AT19" i="2"/>
  <c r="AT67" i="2"/>
  <c r="AV39" i="3"/>
  <c r="AV47" i="3"/>
  <c r="AV67" i="3"/>
  <c r="AR62" i="6"/>
  <c r="AR86" i="7"/>
  <c r="AR89" i="4"/>
  <c r="AR62" i="7"/>
  <c r="AR39" i="4"/>
  <c r="BS26" i="6" l="1"/>
  <c r="BJ8" i="6"/>
  <c r="BK71" i="6"/>
  <c r="BK74" i="6" s="1"/>
  <c r="BL94" i="7"/>
  <c r="BK15" i="4"/>
  <c r="BG94" i="4"/>
  <c r="BC72" i="4"/>
  <c r="BK94" i="6"/>
  <c r="BK97" i="6" s="1"/>
  <c r="BL48" i="6"/>
  <c r="BL51" i="7"/>
  <c r="BF49" i="4"/>
  <c r="BE72" i="4"/>
  <c r="BI14" i="4"/>
  <c r="BF95" i="4"/>
  <c r="BL25" i="6"/>
  <c r="BK48" i="4"/>
  <c r="BK25" i="4"/>
  <c r="BE49" i="4"/>
  <c r="BD72" i="4"/>
  <c r="AZ49" i="4"/>
  <c r="BH25" i="4"/>
  <c r="BK71" i="8"/>
  <c r="BK75" i="8" s="1"/>
  <c r="BK94" i="8"/>
  <c r="BK98" i="8" s="1"/>
  <c r="BL25" i="7"/>
  <c r="BK48" i="8"/>
  <c r="BK52" i="8" s="1"/>
  <c r="BG25" i="8"/>
  <c r="BM25" i="8"/>
  <c r="BL71" i="7"/>
  <c r="BG71" i="8"/>
  <c r="BM52" i="7"/>
  <c r="BL97" i="7"/>
  <c r="BM98" i="7" s="1"/>
  <c r="BL74" i="7"/>
  <c r="BM75" i="7" s="1"/>
  <c r="BG25" i="7"/>
  <c r="BR26" i="7" s="1"/>
  <c r="BA49" i="7"/>
  <c r="BI71" i="4"/>
  <c r="BL71" i="6"/>
  <c r="BT28" i="6" s="1"/>
  <c r="BL94" i="6"/>
  <c r="BT29" i="6" s="1"/>
  <c r="AY72" i="4"/>
  <c r="BK94" i="4"/>
  <c r="BK97" i="4" s="1"/>
  <c r="BK51" i="4"/>
  <c r="BK71" i="4"/>
  <c r="BK74" i="4" s="1"/>
  <c r="BT26" i="6"/>
  <c r="BL48" i="7"/>
  <c r="AY49" i="8"/>
  <c r="BI48" i="8"/>
  <c r="BG48" i="8"/>
  <c r="BK48" i="6"/>
  <c r="BK51" i="6" s="1"/>
  <c r="BI94" i="8"/>
  <c r="BH48" i="6"/>
  <c r="BI25" i="4"/>
  <c r="BJ25" i="4" s="1"/>
  <c r="BR26" i="6" s="1"/>
  <c r="BH71" i="4"/>
  <c r="AV83" i="3"/>
  <c r="AZ49" i="8"/>
  <c r="AZ50" i="8" s="1"/>
  <c r="BC72" i="8"/>
  <c r="BC73" i="8" s="1"/>
  <c r="BD72" i="8"/>
  <c r="BD73" i="8" s="1"/>
  <c r="BB72" i="8"/>
  <c r="BB73" i="8" s="1"/>
  <c r="BI25" i="8"/>
  <c r="BA49" i="8"/>
  <c r="BA50" i="8" s="1"/>
  <c r="BG94" i="8"/>
  <c r="BP28" i="7" s="1"/>
  <c r="BH94" i="8"/>
  <c r="BJ94" i="8" s="1"/>
  <c r="BQ28" i="7" s="1"/>
  <c r="BT28" i="7"/>
  <c r="BD72" i="7"/>
  <c r="BI71" i="6"/>
  <c r="BI48" i="6"/>
  <c r="BK12" i="4"/>
  <c r="BL12" i="4" s="1"/>
  <c r="BD49" i="4"/>
  <c r="BG71" i="4"/>
  <c r="BP28" i="6" s="1"/>
  <c r="BG25" i="4"/>
  <c r="BP26" i="6" s="1"/>
  <c r="BI12" i="4"/>
  <c r="BJ15" i="4"/>
  <c r="BL15" i="4" s="1"/>
  <c r="BI15" i="4"/>
  <c r="BI48" i="7"/>
  <c r="BH48" i="7"/>
  <c r="AY49" i="7"/>
  <c r="BK48" i="7"/>
  <c r="BH94" i="4"/>
  <c r="BE72" i="7"/>
  <c r="BE95" i="7"/>
  <c r="BH95" i="7" s="1"/>
  <c r="BK14" i="4"/>
  <c r="BT27" i="7"/>
  <c r="BI94" i="6"/>
  <c r="BH94" i="6"/>
  <c r="BG94" i="6"/>
  <c r="BI11" i="6" s="1"/>
  <c r="AY95" i="6"/>
  <c r="BH71" i="6"/>
  <c r="BI13" i="4"/>
  <c r="BJ13" i="4"/>
  <c r="BJ14" i="4"/>
  <c r="BK13" i="4"/>
  <c r="BH48" i="4"/>
  <c r="AY49" i="4"/>
  <c r="BG48" i="4"/>
  <c r="BT27" i="6"/>
  <c r="BI48" i="4"/>
  <c r="BJ48" i="4" s="1"/>
  <c r="BR27" i="6" s="1"/>
  <c r="BP29" i="6"/>
  <c r="BD49" i="7"/>
  <c r="BH48" i="8"/>
  <c r="BJ48" i="8" s="1"/>
  <c r="BQ27" i="7" s="1"/>
  <c r="BI25" i="7"/>
  <c r="BG71" i="6"/>
  <c r="BI10" i="6" s="1"/>
  <c r="BP27" i="7"/>
  <c r="BG94" i="7"/>
  <c r="BH25" i="7"/>
  <c r="BK94" i="7"/>
  <c r="BI94" i="7"/>
  <c r="BG71" i="7"/>
  <c r="BH71" i="7"/>
  <c r="AY72" i="7"/>
  <c r="BI71" i="7"/>
  <c r="BK71" i="7"/>
  <c r="AZ72" i="8"/>
  <c r="AZ73" i="8" s="1"/>
  <c r="BT29" i="7"/>
  <c r="BH71" i="8"/>
  <c r="BI71" i="8"/>
  <c r="BL95" i="6"/>
  <c r="BI94" i="4"/>
  <c r="BJ94" i="4" s="1"/>
  <c r="BR29" i="6" s="1"/>
  <c r="BG48" i="6"/>
  <c r="BI9" i="6" s="1"/>
  <c r="BH25" i="8"/>
  <c r="BT26" i="7"/>
  <c r="AY72" i="8"/>
  <c r="AY73" i="8" s="1"/>
  <c r="AY95" i="8"/>
  <c r="AY96" i="8" s="1"/>
  <c r="BE49" i="7"/>
  <c r="BH94" i="7"/>
  <c r="BM12" i="4" l="1"/>
  <c r="BN19" i="4"/>
  <c r="BJ71" i="6"/>
  <c r="BJ25" i="8"/>
  <c r="BJ71" i="4"/>
  <c r="BR28" i="6" s="1"/>
  <c r="BG49" i="7"/>
  <c r="BJ94" i="6"/>
  <c r="BJ48" i="6"/>
  <c r="BL72" i="6"/>
  <c r="BM13" i="4"/>
  <c r="BM15" i="4"/>
  <c r="BL49" i="6"/>
  <c r="BM14" i="4"/>
  <c r="BI73" i="8"/>
  <c r="BG73" i="8"/>
  <c r="BH73" i="8"/>
  <c r="BQ26" i="7"/>
  <c r="BI95" i="7"/>
  <c r="BJ95" i="7" s="1"/>
  <c r="BH49" i="7"/>
  <c r="BI49" i="7"/>
  <c r="BJ49" i="7" s="1"/>
  <c r="BK49" i="7"/>
  <c r="BI96" i="8"/>
  <c r="BH96" i="8"/>
  <c r="BG96" i="8"/>
  <c r="BJ71" i="7"/>
  <c r="BS29" i="7" s="1"/>
  <c r="AY50" i="8"/>
  <c r="BQ28" i="8"/>
  <c r="BS28" i="8" s="1"/>
  <c r="BQ26" i="8"/>
  <c r="BS26" i="8" s="1"/>
  <c r="BQ27" i="8"/>
  <c r="BI72" i="7"/>
  <c r="BH72" i="7"/>
  <c r="BJ48" i="7"/>
  <c r="BS27" i="7" s="1"/>
  <c r="BE49" i="8"/>
  <c r="BE50" i="8" s="1"/>
  <c r="BL95" i="7"/>
  <c r="BI95" i="8"/>
  <c r="BH95" i="8"/>
  <c r="BI72" i="8"/>
  <c r="BH72" i="8"/>
  <c r="BC49" i="8"/>
  <c r="BC50" i="8" s="1"/>
  <c r="BB49" i="8"/>
  <c r="BB50" i="8" s="1"/>
  <c r="BF49" i="8"/>
  <c r="BF50" i="8" s="1"/>
  <c r="BD49" i="8"/>
  <c r="BD50" i="8" s="1"/>
  <c r="BP26" i="7"/>
  <c r="BJ94" i="7"/>
  <c r="BS28" i="7" s="1"/>
  <c r="BG72" i="4"/>
  <c r="BL13" i="4"/>
  <c r="BG95" i="7"/>
  <c r="BR28" i="7"/>
  <c r="BJ25" i="7"/>
  <c r="BS26" i="7" s="1"/>
  <c r="BG95" i="4"/>
  <c r="BG49" i="4"/>
  <c r="BP27" i="6"/>
  <c r="BP29" i="7"/>
  <c r="BG72" i="8"/>
  <c r="BQ27" i="6"/>
  <c r="BG49" i="6"/>
  <c r="BJ71" i="8"/>
  <c r="BQ29" i="7" s="1"/>
  <c r="BR29" i="7"/>
  <c r="BG72" i="7"/>
  <c r="BQ28" i="6"/>
  <c r="BG72" i="6"/>
  <c r="BQ29" i="6"/>
  <c r="BG95" i="6"/>
  <c r="BR27" i="7"/>
  <c r="BL14" i="4"/>
  <c r="BG95" i="8"/>
  <c r="BJ72" i="7" l="1"/>
  <c r="BJ9" i="6"/>
  <c r="BS27" i="6"/>
  <c r="BJ95" i="8"/>
  <c r="BS29" i="6"/>
  <c r="BJ11" i="6"/>
  <c r="BJ10" i="6"/>
  <c r="BS28" i="6"/>
  <c r="BI49" i="8"/>
  <c r="BG49" i="8"/>
  <c r="BR27" i="8"/>
  <c r="BS27" i="8"/>
  <c r="BG50" i="8"/>
  <c r="BI50" i="8"/>
  <c r="BH50" i="8"/>
  <c r="BJ96" i="8"/>
  <c r="BJ73" i="8"/>
  <c r="BJ72" i="8"/>
  <c r="BH49" i="8"/>
  <c r="BJ49" i="8" s="1"/>
  <c r="BJ50" i="8" l="1"/>
</calcChain>
</file>

<file path=xl/sharedStrings.xml><?xml version="1.0" encoding="utf-8"?>
<sst xmlns="http://schemas.openxmlformats.org/spreadsheetml/2006/main" count="2186" uniqueCount="253">
  <si>
    <t>Registros de contracción de aorta cobayos control frente a 5-HT</t>
  </si>
  <si>
    <t xml:space="preserve">VALORES ABSOLUTOS </t>
  </si>
  <si>
    <t xml:space="preserve">VALORES EN FUNCIÓN DE LA BASAL </t>
  </si>
  <si>
    <t>VALORES EN FUNCIÓN DE K+ 80 mM</t>
  </si>
  <si>
    <t>Respuesta 5-HT 10-4 expresada en gramos de tensión</t>
  </si>
  <si>
    <t>Respuestas</t>
  </si>
  <si>
    <t>Cobayo 1</t>
  </si>
  <si>
    <t>Cobayo 2</t>
  </si>
  <si>
    <t>Cobayo 3</t>
  </si>
  <si>
    <t>cobayo 4</t>
  </si>
  <si>
    <t>Cobayo 5</t>
  </si>
  <si>
    <t>Cobayo  6</t>
  </si>
  <si>
    <t>Cobayo 7</t>
  </si>
  <si>
    <t>Cobayo 8</t>
  </si>
  <si>
    <t>Basal KCl 80 mM</t>
  </si>
  <si>
    <t>Máx KCl 80 mM</t>
  </si>
  <si>
    <t>Diferencia</t>
  </si>
  <si>
    <t>Basal 5-HT</t>
  </si>
  <si>
    <t>Máx 5-HT</t>
  </si>
  <si>
    <t>T (min)</t>
  </si>
  <si>
    <t>Respuesta 5-HT 10-5 expresada en gramos de tensión</t>
  </si>
  <si>
    <t>Respuesta 5-HT 10-6 expresada en gramos de tensión</t>
  </si>
  <si>
    <t>Respuesta 5-HT 10-7 expresada en gramos de tensión</t>
  </si>
  <si>
    <t>Registros de contracción de aorta cobayos sensibilizados frente a 5-HT</t>
  </si>
  <si>
    <t xml:space="preserve">PROMEDIO </t>
  </si>
  <si>
    <t>n</t>
  </si>
  <si>
    <t>DE</t>
  </si>
  <si>
    <t>EE</t>
  </si>
  <si>
    <t>Cobayo 5R</t>
  </si>
  <si>
    <t>Cobayo  6R</t>
  </si>
  <si>
    <t>Cobayo 7R</t>
  </si>
  <si>
    <t>Cobayo 8R</t>
  </si>
  <si>
    <t>Cobayo 1          210116</t>
  </si>
  <si>
    <t>Cobayo 2          210116</t>
  </si>
  <si>
    <t>Cobayo 3          220116</t>
  </si>
  <si>
    <t>cobayo 4          220116</t>
  </si>
  <si>
    <t>Cobayo 3              201215</t>
  </si>
  <si>
    <t>Cobayo 5              211215</t>
  </si>
  <si>
    <t>Cobayo  6              211215</t>
  </si>
  <si>
    <t>Cobayo 7              250216</t>
  </si>
  <si>
    <t>Cobayo 8              110616</t>
  </si>
  <si>
    <t>Cobayo 9</t>
  </si>
  <si>
    <t>Cobayo 2-041215</t>
  </si>
  <si>
    <t>Cobayo 1- 041215</t>
  </si>
  <si>
    <t>Cobayo 9   110616</t>
  </si>
  <si>
    <t>MINUTO</t>
  </si>
  <si>
    <t>Máx BW723C86</t>
  </si>
  <si>
    <t>Basal BW723C86</t>
  </si>
  <si>
    <t>Respuesta BW723C86 10-4 expresada en gramos de tensión</t>
  </si>
  <si>
    <t>Máx WAY 161503</t>
  </si>
  <si>
    <t>Basal WAY 161503</t>
  </si>
  <si>
    <t>Respuesta WAY 161503  10-4 expresada en gramos de tensión</t>
  </si>
  <si>
    <t>Máx TCB-2</t>
  </si>
  <si>
    <t>Basal TCB-2</t>
  </si>
  <si>
    <t>Respuesta TCB-2 10-4 expresada en gramos de tensión</t>
  </si>
  <si>
    <t>Cobayo 2          20716</t>
  </si>
  <si>
    <t>Cobayo 1          200716</t>
  </si>
  <si>
    <t xml:space="preserve">Registros de contracción de aorta cobayos control frente a 5-HT, TCB-2, BW723C86 y WAY 161503 
</t>
  </si>
  <si>
    <t>cobayo 4              201215</t>
  </si>
  <si>
    <t>Cobayo 3          210716</t>
  </si>
  <si>
    <t>cobayo 4         210716</t>
  </si>
  <si>
    <t xml:space="preserve">Registros de contracción de aorta cobayos control frente a
</t>
  </si>
  <si>
    <t>Cobayo  1</t>
  </si>
  <si>
    <t>Cobayo 4</t>
  </si>
  <si>
    <t>Cobayo 6</t>
  </si>
  <si>
    <t>5-HT CC vs CS</t>
  </si>
  <si>
    <t>TCB-2 CC vs CS</t>
  </si>
  <si>
    <t>WAY 161503 CC vs CS</t>
  </si>
  <si>
    <t>BW723C86 CC vs CS</t>
  </si>
  <si>
    <t>*</t>
  </si>
  <si>
    <t>Basal MDL 100907</t>
  </si>
  <si>
    <t>Máx MDL 100907</t>
  </si>
  <si>
    <r>
      <t>Registros de contracción de aorta cobayos control frente a 5-HT (100</t>
    </r>
    <r>
      <rPr>
        <b/>
        <sz val="12"/>
        <color theme="1"/>
        <rFont val="Calibri"/>
        <family val="2"/>
      </rPr>
      <t>µM) y</t>
    </r>
    <r>
      <rPr>
        <b/>
        <sz val="12"/>
        <color theme="1"/>
        <rFont val="Calibri"/>
        <family val="2"/>
        <scheme val="minor"/>
      </rPr>
      <t xml:space="preserve"> MDL 100907, RS-127445, RS-102221 (10 nM)
</t>
    </r>
  </si>
  <si>
    <t>Basal RS 10221</t>
  </si>
  <si>
    <t>Máx RS 10221</t>
  </si>
  <si>
    <t>Basal RS 127445</t>
  </si>
  <si>
    <t>Máx RS 127445</t>
  </si>
  <si>
    <t>T</t>
  </si>
  <si>
    <t>MDL CC vs CS</t>
  </si>
  <si>
    <t>RS10 CC vs CS</t>
  </si>
  <si>
    <t>RS 12 CC vs CS</t>
  </si>
  <si>
    <t>Respuesta 5-HT 10-4 menos la respuesta basal</t>
  </si>
  <si>
    <t>Respuesta TCB-2 10-4 menos la respuesta basal</t>
  </si>
  <si>
    <t>Respuesta WAY 161503  10-4 menos la respuesta basal</t>
  </si>
  <si>
    <t>Respuesta BW723C86 10-4 menos la basal</t>
  </si>
  <si>
    <t>Respuesta 5-HT 10-4 expresada como porcentaje a 100% KCl</t>
  </si>
  <si>
    <t>Respuesta TCB-2 10-4 expresada como porcentaje a 100% KCl</t>
  </si>
  <si>
    <t>Respuesta WAY 161503  10-4 expresada como porcentaje a 100% KCl</t>
  </si>
  <si>
    <t>Respuesta BW723C86 10-4 expresada como porcentaje a 100% KCl</t>
  </si>
  <si>
    <t>Promedio de las respuestas a 5-HT 10-4 expresada como porcentaje a 100% KCl</t>
  </si>
  <si>
    <t>Promedio de las respuestas a TCB-2 10-4  expresada como porcentaje a 100% KCl</t>
  </si>
  <si>
    <t>Promedio de las respuestas a WAY 161503 10-4  expresada como porcentaje a 100% KCl</t>
  </si>
  <si>
    <t>Promedio de las respuestas a BW723C86 10-4  expresada como porcentaje a 100% KCl</t>
  </si>
  <si>
    <t>Respuesta MDL 100907 10nM expresada en gramos de tensión</t>
  </si>
  <si>
    <t>Respuesta RS 10221 10nM expresada en gramos de tensión</t>
  </si>
  <si>
    <t>Respuesta RS 127445 10nM expresada en gramos de tensión</t>
  </si>
  <si>
    <t>Respuesta MDL 100907 10nM menos la respuesta basal</t>
  </si>
  <si>
    <t>Respuesta RS 10221 10nM menos la respuesta basal</t>
  </si>
  <si>
    <t>Respuesta RS 127445 1010nM menos la respuesta basal</t>
  </si>
  <si>
    <t>Respuesta MDL 100907 10nM expresada como porcentaje a 100% KCl</t>
  </si>
  <si>
    <t>Respuesta RS 10221 10nM expresada como porcentaje a 100% KCl</t>
  </si>
  <si>
    <t>Respuesta RS 127445 10nM expresada como porcentaje a 100% KCl</t>
  </si>
  <si>
    <t>Promedio de las respuestas a MDL 100907 10nM expresada como porcentaje a 100% KCl</t>
  </si>
  <si>
    <t>Promedio de las respuestas a RS 10221 10nM expresada como porcentaje a 100% KCl</t>
  </si>
  <si>
    <t>Promedio de las respuestas a RS 127445 10nM expresada como porcentaje a 100% KCl</t>
  </si>
  <si>
    <t>Área bajo la curva 5-HT 10-4</t>
  </si>
  <si>
    <t>Promedio</t>
  </si>
  <si>
    <t>Área bajo la curva MDL 100907 10 nM</t>
  </si>
  <si>
    <t>Área bajo la curva RS 10221 10nM</t>
  </si>
  <si>
    <t>Área bajo la curva RS 127445 10nM</t>
  </si>
  <si>
    <t>T student</t>
  </si>
  <si>
    <r>
      <t xml:space="preserve">Área bajo la curva TCB-2 100 </t>
    </r>
    <r>
      <rPr>
        <b/>
        <sz val="11"/>
        <rFont val="Calibri"/>
        <family val="2"/>
      </rPr>
      <t>µ</t>
    </r>
    <r>
      <rPr>
        <b/>
        <sz val="11"/>
        <rFont val="Calibri"/>
        <family val="2"/>
        <scheme val="minor"/>
      </rPr>
      <t>M</t>
    </r>
  </si>
  <si>
    <t>Área bajo la curva WAY 161503 100 µM</t>
  </si>
  <si>
    <t>Área bajo la curva BW723C86 100 µM</t>
  </si>
  <si>
    <t>T student CC vs CS</t>
  </si>
  <si>
    <t>T Student</t>
  </si>
  <si>
    <t>CC vs CS</t>
  </si>
  <si>
    <t xml:space="preserve">   inerSTAT-a  v2.0 </t>
  </si>
  <si>
    <t>Instituto Nacional de Enfermedades</t>
  </si>
  <si>
    <t>INSTRUCTIONS</t>
  </si>
  <si>
    <t xml:space="preserve"> Mario H. Vargas    --Jun-02---</t>
  </si>
  <si>
    <t>Respiratorias (México)</t>
  </si>
  <si>
    <t>To perform 1-way or 2-factors analysis of variance (ANOVA) plus multiple comparison tests, just introduce</t>
  </si>
  <si>
    <t>number of values (n), mean, and standard deviation (SD) or standard error of the mean (SEM).</t>
  </si>
  <si>
    <t>name =</t>
  </si>
  <si>
    <t>5-HT</t>
  </si>
  <si>
    <t>2a</t>
  </si>
  <si>
    <t>2b</t>
  </si>
  <si>
    <t>2c</t>
  </si>
  <si>
    <t>5_HTs</t>
  </si>
  <si>
    <t>2as</t>
  </si>
  <si>
    <t>2bs</t>
  </si>
  <si>
    <t>2cs</t>
  </si>
  <si>
    <t xml:space="preserve">Put d for SD   </t>
  </si>
  <si>
    <t>n =</t>
  </si>
  <si>
    <t xml:space="preserve">or e for SEM   </t>
  </si>
  <si>
    <t>mean =</t>
  </si>
  <si>
    <t>d</t>
  </si>
  <si>
    <t>data ok?--&gt;</t>
  </si>
  <si>
    <t>Effect</t>
  </si>
  <si>
    <t>Levels</t>
  </si>
  <si>
    <t>Factor name</t>
  </si>
  <si>
    <t>R   E   S   U   L   T   S</t>
  </si>
  <si>
    <t>F</t>
  </si>
  <si>
    <t>1-way  ANOVA</t>
  </si>
  <si>
    <t>F=</t>
  </si>
  <si>
    <t>d.f.:</t>
  </si>
  <si>
    <t>p =</t>
  </si>
  <si>
    <t>R E S U L T S</t>
  </si>
  <si>
    <t>2-factors ANOVA</t>
  </si>
  <si>
    <t>b</t>
  </si>
  <si>
    <t xml:space="preserve">&lt;---- Which test should  follow 1-way ANOVA? </t>
  </si>
  <si>
    <t>Names</t>
  </si>
  <si>
    <t xml:space="preserve"> </t>
  </si>
  <si>
    <t>P</t>
  </si>
  <si>
    <t>v</t>
  </si>
  <si>
    <t>a</t>
  </si>
  <si>
    <t>l</t>
  </si>
  <si>
    <t>u</t>
  </si>
  <si>
    <t>e</t>
  </si>
  <si>
    <t/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</si>
  <si>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</si>
  <si>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</si>
  <si>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</si>
  <si>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</si>
  <si>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</si>
  <si>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</si>
  <si>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</si>
  <si>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</si>
  <si>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SD =</t>
  </si>
  <si>
    <t>ok</t>
  </si>
  <si>
    <t>Bartlett's test for homogeneity of variances</t>
  </si>
  <si>
    <t>Bc=</t>
  </si>
  <si>
    <t>p=</t>
  </si>
  <si>
    <t>Reject</t>
  </si>
  <si>
    <t>that variances are homogenous</t>
  </si>
  <si>
    <t>(thus, ANOVA might be not valid ! )</t>
  </si>
  <si>
    <t>that groups have no differences</t>
  </si>
  <si>
    <t xml:space="preserve">            (thus, at least one pair of groups</t>
  </si>
  <si>
    <t xml:space="preserve">            will reach statistically significant</t>
  </si>
  <si>
    <t xml:space="preserve">            difference)</t>
  </si>
  <si>
    <t xml:space="preserve"> a  - Student's t-test (all groups comparisons)</t>
  </si>
  <si>
    <t>SELECTED--&gt;</t>
  </si>
  <si>
    <t xml:space="preserve"> b  - TUKEY'S TEST (ALL GROUPS COMPARISONS)</t>
  </si>
  <si>
    <t xml:space="preserve"> c  - Dunnett's test (Group 1 vs all groups)</t>
  </si>
  <si>
    <t>TUKEY'S</t>
  </si>
  <si>
    <t>Q values from pairwise means.</t>
  </si>
  <si>
    <t>TEST</t>
  </si>
  <si>
    <t>p&lt;0.01</t>
  </si>
  <si>
    <t>n.s.</t>
  </si>
  <si>
    <t>p&lt;0.05</t>
  </si>
  <si>
    <t>AREA BAJO LA CURVA</t>
  </si>
  <si>
    <t>NS</t>
  </si>
  <si>
    <t>S</t>
  </si>
  <si>
    <t>PROMEDIO</t>
  </si>
  <si>
    <t>Área bajo la curva MDL 100907</t>
  </si>
  <si>
    <t>Área bajo la curva RS 10221</t>
  </si>
  <si>
    <t>Área bajo la curva RS 127445</t>
  </si>
  <si>
    <t>como % de 5-HT</t>
  </si>
  <si>
    <t>5-HT(10-4 M)</t>
  </si>
  <si>
    <t>CONTROLES</t>
  </si>
  <si>
    <t xml:space="preserve">SENSIBILIZADOS </t>
  </si>
  <si>
    <t>AGONISTAS  ANIMALES CONTROLES</t>
  </si>
  <si>
    <t>AGONISTAS  ANIMALES SENSIBILIZADOS</t>
  </si>
  <si>
    <t>ANGONISTAS  ANIMALES CONTROLES</t>
  </si>
  <si>
    <t>ANGONISTAS  ANIMALES SENSIBILIZADOS</t>
  </si>
  <si>
    <t>AREA BAJO LA CURVA DE AGONISTAS DE 5-HT2A</t>
  </si>
  <si>
    <t>TCB-2 (Agonista 5-HT2A)</t>
  </si>
  <si>
    <t>EXPRESION EN PORCENTAJE CON RESPECTO A LA RESPUESTA DE 5-HT</t>
  </si>
  <si>
    <t>MDL 100907 10 nM</t>
  </si>
  <si>
    <t xml:space="preserve">RS 10221 </t>
  </si>
  <si>
    <t xml:space="preserve">RS 127445 </t>
  </si>
  <si>
    <t>Porcentaje</t>
  </si>
  <si>
    <t xml:space="preserve">%inhibición </t>
  </si>
  <si>
    <t>5-HT2A</t>
  </si>
  <si>
    <t>5-HT2B</t>
  </si>
  <si>
    <t>5-HT2C</t>
  </si>
  <si>
    <t>CONTROL</t>
  </si>
  <si>
    <t>SENSIBILIZADO</t>
  </si>
  <si>
    <t>MDL 100907</t>
  </si>
  <si>
    <t>% respuesta con respecto a 5-HT 10-4M</t>
  </si>
  <si>
    <t>% contracción</t>
  </si>
  <si>
    <t xml:space="preserve">% de inhibición </t>
  </si>
  <si>
    <t xml:space="preserve">% INHIBICIÓN </t>
  </si>
  <si>
    <t>% INHIBICIÓN</t>
  </si>
  <si>
    <t>% DE INHIBICION</t>
  </si>
  <si>
    <t>p de la t-&gt;</t>
  </si>
  <si>
    <t>T Student (1 COLA)</t>
  </si>
  <si>
    <t>**</t>
  </si>
  <si>
    <t>1 COLA</t>
  </si>
  <si>
    <t>(1 COLA)</t>
  </si>
  <si>
    <t>vs 5-HT</t>
  </si>
  <si>
    <t>antagonista 5-HT2A</t>
  </si>
  <si>
    <t>antagonista 5-HT2C</t>
  </si>
  <si>
    <t>antagonista 5-HT2B</t>
  </si>
  <si>
    <t>Bonferroni</t>
  </si>
  <si>
    <t>agonista 5-HT2A</t>
  </si>
  <si>
    <t>agonista 5-HT2C</t>
  </si>
  <si>
    <t>agonista 5-HT2B</t>
  </si>
  <si>
    <t>NO SENSIBILIZADOS-AGONISTAS</t>
  </si>
  <si>
    <t>NO SENSIBILIZADOS-ANTAGONISTAS</t>
  </si>
  <si>
    <t>AREA BAJO LA CURVA DE ANTAGONISTAS DE 5-HT2A</t>
  </si>
  <si>
    <t>MDL 100907 (Antagonista 5-HT2A)</t>
  </si>
  <si>
    <t>RS 127445 (Antagonista 5-HT2B)</t>
  </si>
  <si>
    <t>RS 10221 (Antagonista 5-HT2C)</t>
  </si>
  <si>
    <t>SENSIBILIZADOS-AGONISTAS</t>
  </si>
  <si>
    <t>SENSIBILIZADOS-ANTAGONISTAS</t>
  </si>
  <si>
    <t>Agonistas-sensibilidos 5-HT</t>
  </si>
  <si>
    <t>Agonistas-sensibilidos 5-HT2A</t>
  </si>
  <si>
    <t>Agonistas-sensibilidos 5-HT2C</t>
  </si>
  <si>
    <t>Agonistas-sensibilidos 5-HT2B</t>
  </si>
  <si>
    <t>WAY161503 (agonista 5-HT2C)</t>
  </si>
  <si>
    <t>BW723C86  (agonista 5-HT2B)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</si>
</sst>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0000_-;\-* #,##0.000000_-;_-* &quot;-&quot;??_-;_-@_-"/>
    <numFmt numFmtId="165" formatCode="0.0000"/>
    <numFmt numFmtId="166" formatCode="0.000000"/>
    <numFmt numFmtId="167" formatCode="0.000"/>
    <numFmt numFmtId="168" formatCode="0.00000"/>
  </numFmts>
  <fonts count="5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1"/>
      <name val="Calibri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20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2"/>
      <name val="Arial"/>
      <family val="2"/>
    </font>
    <font>
      <sz val="8"/>
      <color indexed="10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color indexed="12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13"/>
      <name val="Arial"/>
      <family val="2"/>
    </font>
    <font>
      <b/>
      <sz val="10"/>
      <name val="Arial"/>
      <family val="2"/>
    </font>
    <font>
      <b/>
      <sz val="9"/>
      <color indexed="16"/>
      <name val="Arial"/>
      <family val="2"/>
    </font>
    <font>
      <b/>
      <sz val="10"/>
      <color indexed="9"/>
      <name val="Courier"/>
      <family val="3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sz val="14"/>
      <color rgb="FF9C0006"/>
      <name val="Arial"/>
      <family val="2"/>
    </font>
    <font>
      <b/>
      <sz val="14"/>
      <color theme="1"/>
      <name val="Arial"/>
      <family val="2"/>
    </font>
    <font>
      <sz val="14"/>
      <color theme="3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6"/>
      <color theme="1"/>
      <name val="Arial"/>
      <family val="2"/>
    </font>
    <font>
      <b/>
      <sz val="16"/>
      <color rgb="FFFF0000"/>
      <name val="Arial"/>
      <family val="2"/>
    </font>
    <font>
      <b/>
      <sz val="14"/>
      <color rgb="FF9C65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/>
    <xf numFmtId="43" fontId="10" fillId="0" borderId="0" applyFont="0" applyFill="0" applyBorder="0" applyAlignment="0" applyProtection="0"/>
    <xf numFmtId="0" fontId="14" fillId="10" borderId="0" applyNumberFormat="0" applyBorder="0" applyAlignment="0" applyProtection="0"/>
    <xf numFmtId="0" fontId="10" fillId="11" borderId="0" applyNumberFormat="0" applyBorder="0" applyAlignment="0" applyProtection="0"/>
    <xf numFmtId="0" fontId="15" fillId="12" borderId="0" applyNumberFormat="0" applyBorder="0" applyAlignment="0" applyProtection="0"/>
    <xf numFmtId="0" fontId="49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9" fontId="10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1" fillId="3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 applyProtection="1"/>
    <xf numFmtId="0" fontId="1" fillId="5" borderId="1" xfId="0" applyNumberFormat="1" applyFont="1" applyFill="1" applyBorder="1" applyAlignment="1" applyProtection="1">
      <alignment horizontal="left"/>
    </xf>
    <xf numFmtId="0" fontId="0" fillId="0" borderId="0" xfId="0" applyAlignment="1"/>
    <xf numFmtId="0" fontId="2" fillId="8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/>
    <xf numFmtId="0" fontId="6" fillId="9" borderId="0" xfId="0" applyFont="1" applyFill="1" applyAlignment="1"/>
    <xf numFmtId="0" fontId="0" fillId="0" borderId="0" xfId="0" applyNumberFormat="1" applyAlignment="1"/>
    <xf numFmtId="0" fontId="0" fillId="0" borderId="0" xfId="0" applyNumberFormat="1"/>
    <xf numFmtId="0" fontId="5" fillId="0" borderId="0" xfId="0" applyNumberFormat="1" applyFont="1"/>
    <xf numFmtId="0" fontId="7" fillId="0" borderId="0" xfId="0" applyFont="1"/>
    <xf numFmtId="0" fontId="8" fillId="4" borderId="1" xfId="0" applyNumberFormat="1" applyFont="1" applyFill="1" applyBorder="1" applyAlignment="1" applyProtection="1"/>
    <xf numFmtId="0" fontId="8" fillId="5" borderId="1" xfId="0" applyNumberFormat="1" applyFont="1" applyFill="1" applyBorder="1" applyAlignment="1" applyProtection="1">
      <alignment horizontal="left"/>
    </xf>
    <xf numFmtId="0" fontId="6" fillId="9" borderId="0" xfId="0" applyFont="1" applyFill="1"/>
    <xf numFmtId="0" fontId="0" fillId="9" borderId="0" xfId="0" applyFill="1"/>
    <xf numFmtId="0" fontId="0" fillId="0" borderId="0" xfId="0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1" fillId="8" borderId="5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/>
    <xf numFmtId="1" fontId="0" fillId="0" borderId="0" xfId="0" applyNumberFormat="1"/>
    <xf numFmtId="0" fontId="0" fillId="0" borderId="0" xfId="0" applyNumberFormat="1" applyFill="1" applyAlignment="1"/>
    <xf numFmtId="0" fontId="0" fillId="0" borderId="0" xfId="0" applyNumberFormat="1" applyFill="1"/>
    <xf numFmtId="0" fontId="0" fillId="0" borderId="0" xfId="0" applyFill="1"/>
    <xf numFmtId="0" fontId="8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8" fillId="5" borderId="1" xfId="0" applyNumberFormat="1" applyFont="1" applyFill="1" applyBorder="1" applyAlignment="1" applyProtection="1">
      <alignment horizontal="center" wrapText="1"/>
    </xf>
    <xf numFmtId="0" fontId="8" fillId="5" borderId="1" xfId="0" applyNumberFormat="1" applyFont="1" applyFill="1" applyBorder="1" applyAlignment="1" applyProtection="1">
      <alignment horizontal="left" wrapText="1"/>
    </xf>
    <xf numFmtId="0" fontId="1" fillId="2" borderId="1" xfId="0" applyNumberFormat="1" applyFont="1" applyFill="1" applyBorder="1" applyAlignment="1" applyProtection="1">
      <alignment wrapText="1"/>
    </xf>
    <xf numFmtId="0" fontId="9" fillId="0" borderId="0" xfId="0" applyFont="1"/>
    <xf numFmtId="0" fontId="11" fillId="0" borderId="0" xfId="0" applyFont="1"/>
    <xf numFmtId="0" fontId="1" fillId="0" borderId="1" xfId="1" applyNumberFormat="1" applyFont="1" applyFill="1" applyBorder="1" applyAlignment="1" applyProtection="1"/>
    <xf numFmtId="164" fontId="1" fillId="0" borderId="1" xfId="1" applyNumberFormat="1" applyFont="1" applyFill="1" applyBorder="1" applyAlignment="1" applyProtection="1"/>
    <xf numFmtId="0" fontId="12" fillId="5" borderId="1" xfId="0" applyNumberFormat="1" applyFont="1" applyFill="1" applyBorder="1" applyAlignment="1" applyProtection="1">
      <alignment horizontal="left" wrapText="1"/>
    </xf>
    <xf numFmtId="0" fontId="1" fillId="8" borderId="1" xfId="0" applyNumberFormat="1" applyFont="1" applyFill="1" applyBorder="1" applyAlignment="1" applyProtection="1"/>
    <xf numFmtId="0" fontId="1" fillId="0" borderId="1" xfId="0" applyFont="1" applyFill="1" applyBorder="1" applyAlignment="1" applyProtection="1"/>
    <xf numFmtId="0" fontId="14" fillId="10" borderId="0" xfId="2"/>
    <xf numFmtId="0" fontId="10" fillId="11" borderId="0" xfId="3"/>
    <xf numFmtId="0" fontId="0" fillId="0" borderId="0" xfId="0"/>
    <xf numFmtId="0" fontId="0" fillId="13" borderId="0" xfId="0" applyFill="1" applyProtection="1"/>
    <xf numFmtId="0" fontId="18" fillId="14" borderId="6" xfId="0" applyFont="1" applyFill="1" applyBorder="1" applyAlignment="1" applyProtection="1">
      <alignment horizontal="left" vertical="center"/>
    </xf>
    <xf numFmtId="0" fontId="0" fillId="14" borderId="6" xfId="0" applyFill="1" applyBorder="1" applyProtection="1"/>
    <xf numFmtId="0" fontId="19" fillId="14" borderId="6" xfId="0" applyFont="1" applyFill="1" applyBorder="1" applyProtection="1"/>
    <xf numFmtId="0" fontId="20" fillId="13" borderId="0" xfId="0" applyFont="1" applyFill="1" applyAlignment="1" applyProtection="1">
      <alignment horizontal="left" wrapText="1"/>
    </xf>
    <xf numFmtId="0" fontId="21" fillId="15" borderId="0" xfId="0" applyFont="1" applyFill="1" applyBorder="1" applyProtection="1"/>
    <xf numFmtId="0" fontId="0" fillId="15" borderId="0" xfId="0" applyFill="1" applyBorder="1" applyProtection="1"/>
    <xf numFmtId="0" fontId="0" fillId="16" borderId="4" xfId="0" applyFill="1" applyBorder="1" applyProtection="1"/>
    <xf numFmtId="0" fontId="20" fillId="16" borderId="4" xfId="0" applyFont="1" applyFill="1" applyBorder="1" applyAlignment="1" applyProtection="1">
      <alignment vertical="top"/>
    </xf>
    <xf numFmtId="0" fontId="20" fillId="16" borderId="4" xfId="0" applyFont="1" applyFill="1" applyBorder="1" applyProtection="1"/>
    <xf numFmtId="0" fontId="20" fillId="13" borderId="0" xfId="0" applyFont="1" applyFill="1" applyAlignment="1" applyProtection="1">
      <alignment horizontal="left"/>
    </xf>
    <xf numFmtId="0" fontId="21" fillId="15" borderId="0" xfId="0" applyFont="1" applyFill="1" applyBorder="1" applyAlignment="1" applyProtection="1">
      <alignment vertical="top"/>
    </xf>
    <xf numFmtId="0" fontId="0" fillId="15" borderId="0" xfId="0" applyFill="1" applyProtection="1"/>
    <xf numFmtId="0" fontId="0" fillId="13" borderId="0" xfId="0" applyFill="1" applyAlignment="1" applyProtection="1">
      <alignment vertical="top"/>
    </xf>
    <xf numFmtId="0" fontId="22" fillId="13" borderId="0" xfId="0" applyFont="1" applyFill="1" applyProtection="1"/>
    <xf numFmtId="0" fontId="23" fillId="15" borderId="0" xfId="0" applyFont="1" applyFill="1" applyBorder="1" applyAlignment="1" applyProtection="1">
      <alignment horizontal="right"/>
    </xf>
    <xf numFmtId="0" fontId="0" fillId="15" borderId="0" xfId="0" applyFill="1" applyBorder="1" applyAlignment="1" applyProtection="1">
      <alignment horizontal="right"/>
    </xf>
    <xf numFmtId="0" fontId="0" fillId="0" borderId="0" xfId="0" applyFill="1" applyProtection="1"/>
    <xf numFmtId="0" fontId="24" fillId="15" borderId="0" xfId="0" applyFont="1" applyFill="1" applyBorder="1" applyAlignment="1" applyProtection="1">
      <alignment horizontal="right"/>
    </xf>
    <xf numFmtId="0" fontId="25" fillId="15" borderId="0" xfId="0" applyFont="1" applyFill="1" applyProtection="1"/>
    <xf numFmtId="0" fontId="23" fillId="15" borderId="0" xfId="0" applyFont="1" applyFill="1" applyBorder="1" applyProtection="1"/>
    <xf numFmtId="0" fontId="25" fillId="15" borderId="0" xfId="0" applyFont="1" applyFill="1" applyBorder="1" applyAlignment="1" applyProtection="1">
      <alignment horizontal="center"/>
    </xf>
    <xf numFmtId="0" fontId="25" fillId="15" borderId="0" xfId="0" applyFont="1" applyFill="1" applyBorder="1" applyAlignment="1" applyProtection="1">
      <alignment horizontal="left"/>
    </xf>
    <xf numFmtId="0" fontId="25" fillId="15" borderId="0" xfId="0" applyFont="1" applyFill="1" applyBorder="1" applyAlignment="1" applyProtection="1">
      <alignment horizontal="right"/>
    </xf>
    <xf numFmtId="0" fontId="26" fillId="15" borderId="0" xfId="0" applyFont="1" applyFill="1" applyBorder="1" applyAlignment="1" applyProtection="1">
      <alignment horizontal="right"/>
    </xf>
    <xf numFmtId="0" fontId="27" fillId="15" borderId="0" xfId="0" applyFont="1" applyFill="1" applyBorder="1" applyAlignment="1" applyProtection="1">
      <alignment horizontal="center"/>
    </xf>
    <xf numFmtId="0" fontId="0" fillId="15" borderId="0" xfId="0" applyFill="1" applyBorder="1" applyAlignment="1" applyProtection="1">
      <alignment horizontal="center"/>
    </xf>
    <xf numFmtId="0" fontId="27" fillId="15" borderId="7" xfId="0" applyFont="1" applyFill="1" applyBorder="1" applyAlignment="1" applyProtection="1">
      <alignment horizontal="center"/>
    </xf>
    <xf numFmtId="0" fontId="0" fillId="15" borderId="4" xfId="0" applyFill="1" applyBorder="1" applyAlignment="1" applyProtection="1">
      <alignment horizontal="center"/>
    </xf>
    <xf numFmtId="0" fontId="0" fillId="17" borderId="8" xfId="0" applyFill="1" applyBorder="1" applyAlignment="1" applyProtection="1">
      <alignment horizontal="right"/>
    </xf>
    <xf numFmtId="0" fontId="0" fillId="17" borderId="0" xfId="0" applyFill="1" applyBorder="1" applyProtection="1">
      <protection locked="0"/>
    </xf>
    <xf numFmtId="0" fontId="0" fillId="15" borderId="8" xfId="0" applyFill="1" applyBorder="1" applyAlignment="1" applyProtection="1">
      <alignment horizontal="right"/>
    </xf>
    <xf numFmtId="0" fontId="24" fillId="15" borderId="0" xfId="0" applyFont="1" applyFill="1" applyAlignment="1" applyProtection="1">
      <alignment horizontal="right"/>
    </xf>
    <xf numFmtId="0" fontId="19" fillId="0" borderId="9" xfId="0" applyFont="1" applyFill="1" applyBorder="1" applyAlignment="1" applyProtection="1">
      <alignment horizontal="center"/>
      <protection locked="0"/>
    </xf>
    <xf numFmtId="0" fontId="23" fillId="15" borderId="10" xfId="0" applyFont="1" applyFill="1" applyBorder="1" applyAlignment="1" applyProtection="1">
      <alignment horizontal="right"/>
    </xf>
    <xf numFmtId="0" fontId="28" fillId="15" borderId="0" xfId="0" applyFont="1" applyFill="1" applyAlignment="1" applyProtection="1">
      <alignment horizontal="right"/>
    </xf>
    <xf numFmtId="0" fontId="29" fillId="15" borderId="6" xfId="0" applyFont="1" applyFill="1" applyBorder="1" applyAlignment="1" applyProtection="1">
      <alignment horizontal="center"/>
    </xf>
    <xf numFmtId="0" fontId="0" fillId="15" borderId="0" xfId="0" applyFill="1" applyAlignment="1" applyProtection="1">
      <alignment horizontal="center"/>
    </xf>
    <xf numFmtId="0" fontId="30" fillId="15" borderId="0" xfId="0" applyFont="1" applyFill="1" applyAlignment="1" applyProtection="1">
      <alignment horizontal="left"/>
    </xf>
    <xf numFmtId="0" fontId="30" fillId="15" borderId="0" xfId="0" applyFont="1" applyFill="1" applyProtection="1"/>
    <xf numFmtId="0" fontId="31" fillId="15" borderId="0" xfId="0" applyFont="1" applyFill="1" applyAlignment="1" applyProtection="1">
      <alignment horizontal="right"/>
    </xf>
    <xf numFmtId="0" fontId="31" fillId="15" borderId="0" xfId="0" applyFont="1" applyFill="1" applyProtection="1"/>
    <xf numFmtId="0" fontId="23" fillId="15" borderId="0" xfId="0" applyFont="1" applyFill="1" applyAlignment="1" applyProtection="1">
      <alignment horizontal="left"/>
    </xf>
    <xf numFmtId="0" fontId="23" fillId="15" borderId="0" xfId="0" applyFont="1" applyFill="1" applyProtection="1"/>
    <xf numFmtId="0" fontId="22" fillId="18" borderId="0" xfId="0" applyFont="1" applyFill="1" applyProtection="1"/>
    <xf numFmtId="0" fontId="0" fillId="18" borderId="0" xfId="0" applyFill="1" applyProtection="1"/>
    <xf numFmtId="0" fontId="0" fillId="15" borderId="11" xfId="0" applyFill="1" applyBorder="1" applyProtection="1"/>
    <xf numFmtId="0" fontId="32" fillId="15" borderId="12" xfId="0" applyFont="1" applyFill="1" applyBorder="1" applyAlignment="1" applyProtection="1">
      <alignment horizontal="center"/>
    </xf>
    <xf numFmtId="0" fontId="33" fillId="15" borderId="13" xfId="0" applyFont="1" applyFill="1" applyBorder="1" applyAlignment="1" applyProtection="1">
      <alignment horizontal="center"/>
    </xf>
    <xf numFmtId="0" fontId="22" fillId="18" borderId="0" xfId="0" applyFont="1" applyFill="1" applyAlignment="1" applyProtection="1">
      <alignment horizontal="center"/>
    </xf>
    <xf numFmtId="0" fontId="0" fillId="15" borderId="14" xfId="0" applyFill="1" applyBorder="1" applyProtection="1"/>
    <xf numFmtId="0" fontId="0" fillId="0" borderId="15" xfId="0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  <protection locked="0"/>
    </xf>
    <xf numFmtId="0" fontId="0" fillId="15" borderId="16" xfId="0" applyFill="1" applyBorder="1" applyProtection="1"/>
    <xf numFmtId="0" fontId="23" fillId="15" borderId="6" xfId="0" applyFont="1" applyFill="1" applyBorder="1" applyAlignment="1" applyProtection="1">
      <alignment horizontal="center"/>
    </xf>
    <xf numFmtId="0" fontId="34" fillId="15" borderId="17" xfId="0" applyFont="1" applyFill="1" applyBorder="1" applyAlignment="1" applyProtection="1">
      <alignment horizontal="center"/>
    </xf>
    <xf numFmtId="0" fontId="34" fillId="15" borderId="17" xfId="0" applyFont="1" applyFill="1" applyBorder="1" applyAlignment="1" applyProtection="1">
      <alignment horizontal="right"/>
    </xf>
    <xf numFmtId="0" fontId="35" fillId="18" borderId="0" xfId="0" applyFont="1" applyFill="1" applyAlignment="1" applyProtection="1">
      <alignment horizontal="right"/>
    </xf>
    <xf numFmtId="165" fontId="35" fillId="18" borderId="0" xfId="0" applyNumberFormat="1" applyFont="1" applyFill="1" applyAlignment="1" applyProtection="1">
      <alignment horizontal="left"/>
    </xf>
    <xf numFmtId="0" fontId="20" fillId="18" borderId="0" xfId="0" applyFont="1" applyFill="1" applyAlignment="1" applyProtection="1">
      <alignment horizontal="right"/>
    </xf>
    <xf numFmtId="0" fontId="20" fillId="18" borderId="0" xfId="0" applyFont="1" applyFill="1" applyAlignment="1" applyProtection="1">
      <alignment horizontal="left"/>
    </xf>
    <xf numFmtId="0" fontId="34" fillId="15" borderId="0" xfId="0" applyFont="1" applyFill="1" applyBorder="1" applyAlignment="1" applyProtection="1">
      <alignment horizontal="center"/>
    </xf>
    <xf numFmtId="0" fontId="34" fillId="15" borderId="0" xfId="0" applyFont="1" applyFill="1" applyBorder="1" applyProtection="1"/>
    <xf numFmtId="0" fontId="35" fillId="18" borderId="0" xfId="0" applyNumberFormat="1" applyFont="1" applyFill="1" applyAlignment="1" applyProtection="1">
      <alignment horizontal="left"/>
    </xf>
    <xf numFmtId="0" fontId="20" fillId="18" borderId="0" xfId="0" applyFont="1" applyFill="1" applyProtection="1"/>
    <xf numFmtId="0" fontId="36" fillId="19" borderId="0" xfId="0" applyFont="1" applyFill="1" applyBorder="1" applyProtection="1"/>
    <xf numFmtId="0" fontId="0" fillId="19" borderId="0" xfId="0" applyFill="1" applyProtection="1"/>
    <xf numFmtId="0" fontId="36" fillId="19" borderId="0" xfId="0" applyFont="1" applyFill="1" applyBorder="1" applyAlignment="1" applyProtection="1">
      <alignment horizontal="right"/>
    </xf>
    <xf numFmtId="0" fontId="22" fillId="19" borderId="0" xfId="0" applyFont="1" applyFill="1" applyBorder="1" applyProtection="1"/>
    <xf numFmtId="0" fontId="22" fillId="19" borderId="0" xfId="0" applyFont="1" applyFill="1" applyBorder="1" applyAlignment="1" applyProtection="1">
      <alignment horizontal="center"/>
    </xf>
    <xf numFmtId="0" fontId="0" fillId="19" borderId="0" xfId="0" applyFill="1" applyBorder="1" applyAlignment="1" applyProtection="1">
      <alignment horizontal="center"/>
    </xf>
    <xf numFmtId="166" fontId="20" fillId="18" borderId="0" xfId="0" applyNumberFormat="1" applyFont="1" applyFill="1" applyProtection="1"/>
    <xf numFmtId="0" fontId="20" fillId="19" borderId="0" xfId="0" applyFont="1" applyFill="1" applyBorder="1" applyAlignment="1" applyProtection="1">
      <alignment horizontal="left"/>
    </xf>
    <xf numFmtId="0" fontId="35" fillId="19" borderId="0" xfId="0" applyFont="1" applyFill="1" applyBorder="1" applyAlignment="1" applyProtection="1">
      <alignment horizontal="right"/>
    </xf>
    <xf numFmtId="0" fontId="20" fillId="19" borderId="0" xfId="0" applyFont="1" applyFill="1" applyBorder="1" applyProtection="1"/>
    <xf numFmtId="0" fontId="0" fillId="15" borderId="18" xfId="0" applyFill="1" applyBorder="1" applyProtection="1"/>
    <xf numFmtId="0" fontId="0" fillId="15" borderId="7" xfId="0" applyFill="1" applyBorder="1" applyProtection="1"/>
    <xf numFmtId="0" fontId="20" fillId="15" borderId="0" xfId="0" applyFont="1" applyFill="1" applyProtection="1"/>
    <xf numFmtId="0" fontId="35" fillId="15" borderId="0" xfId="0" applyFont="1" applyFill="1" applyAlignment="1" applyProtection="1">
      <alignment horizontal="right"/>
    </xf>
    <xf numFmtId="0" fontId="35" fillId="15" borderId="0" xfId="0" applyFont="1" applyFill="1" applyAlignment="1" applyProtection="1">
      <alignment horizontal="left"/>
    </xf>
    <xf numFmtId="0" fontId="20" fillId="15" borderId="0" xfId="0" applyFont="1" applyFill="1" applyAlignment="1" applyProtection="1">
      <alignment horizontal="left"/>
    </xf>
    <xf numFmtId="0" fontId="22" fillId="15" borderId="0" xfId="0" applyFont="1" applyFill="1" applyProtection="1"/>
    <xf numFmtId="0" fontId="37" fillId="15" borderId="0" xfId="0" applyFont="1" applyFill="1" applyAlignment="1" applyProtection="1">
      <alignment horizontal="left"/>
    </xf>
    <xf numFmtId="0" fontId="37" fillId="15" borderId="0" xfId="0" applyFont="1" applyFill="1" applyAlignment="1" applyProtection="1">
      <alignment horizontal="right"/>
    </xf>
    <xf numFmtId="0" fontId="19" fillId="15" borderId="0" xfId="0" applyFont="1" applyFill="1" applyAlignment="1" applyProtection="1">
      <alignment horizontal="left"/>
    </xf>
    <xf numFmtId="0" fontId="19" fillId="15" borderId="0" xfId="0" applyFont="1" applyFill="1" applyProtection="1"/>
    <xf numFmtId="0" fontId="22" fillId="15" borderId="0" xfId="0" applyFont="1" applyFill="1" applyAlignment="1" applyProtection="1">
      <alignment horizontal="left"/>
    </xf>
    <xf numFmtId="165" fontId="35" fillId="15" borderId="0" xfId="0" applyNumberFormat="1" applyFont="1" applyFill="1" applyAlignment="1" applyProtection="1">
      <alignment horizontal="left"/>
    </xf>
    <xf numFmtId="166" fontId="35" fillId="15" borderId="0" xfId="0" applyNumberFormat="1" applyFont="1" applyFill="1" applyAlignment="1" applyProtection="1">
      <alignment horizontal="left"/>
    </xf>
    <xf numFmtId="0" fontId="0" fillId="0" borderId="9" xfId="0" applyFill="1" applyBorder="1" applyAlignment="1" applyProtection="1">
      <alignment horizontal="center"/>
      <protection locked="0"/>
    </xf>
    <xf numFmtId="0" fontId="35" fillId="15" borderId="0" xfId="0" applyFont="1" applyFill="1" applyProtection="1"/>
    <xf numFmtId="0" fontId="21" fillId="15" borderId="0" xfId="0" applyFont="1" applyFill="1" applyAlignment="1" applyProtection="1">
      <alignment horizontal="right"/>
    </xf>
    <xf numFmtId="0" fontId="24" fillId="15" borderId="0" xfId="0" applyFont="1" applyFill="1" applyAlignment="1" applyProtection="1">
      <alignment horizontal="left"/>
    </xf>
    <xf numFmtId="0" fontId="21" fillId="15" borderId="0" xfId="0" applyFont="1" applyFill="1" applyAlignment="1" applyProtection="1">
      <alignment horizontal="left"/>
    </xf>
    <xf numFmtId="0" fontId="24" fillId="15" borderId="0" xfId="0" applyFont="1" applyFill="1" applyProtection="1"/>
    <xf numFmtId="0" fontId="35" fillId="18" borderId="0" xfId="0" applyFont="1" applyFill="1" applyAlignment="1" applyProtection="1">
      <alignment horizontal="left"/>
    </xf>
    <xf numFmtId="0" fontId="20" fillId="18" borderId="0" xfId="0" applyFont="1" applyFill="1" applyAlignment="1" applyProtection="1">
      <alignment horizontal="center"/>
    </xf>
    <xf numFmtId="0" fontId="35" fillId="18" borderId="0" xfId="0" applyFont="1" applyFill="1" applyBorder="1" applyAlignment="1" applyProtection="1">
      <alignment horizontal="left"/>
    </xf>
    <xf numFmtId="0" fontId="35" fillId="18" borderId="0" xfId="0" applyFont="1" applyFill="1" applyProtection="1"/>
    <xf numFmtId="0" fontId="37" fillId="20" borderId="19" xfId="0" applyFont="1" applyFill="1" applyBorder="1" applyProtection="1"/>
    <xf numFmtId="0" fontId="19" fillId="20" borderId="6" xfId="0" applyFont="1" applyFill="1" applyBorder="1" applyProtection="1"/>
    <xf numFmtId="0" fontId="37" fillId="20" borderId="6" xfId="0" applyFont="1" applyFill="1" applyBorder="1" applyProtection="1"/>
    <xf numFmtId="0" fontId="38" fillId="20" borderId="3" xfId="0" applyFont="1" applyFill="1" applyBorder="1" applyProtection="1"/>
    <xf numFmtId="0" fontId="31" fillId="20" borderId="4" xfId="0" applyFont="1" applyFill="1" applyBorder="1" applyProtection="1"/>
    <xf numFmtId="167" fontId="31" fillId="20" borderId="4" xfId="0" applyNumberFormat="1" applyFont="1" applyFill="1" applyBorder="1" applyProtection="1"/>
    <xf numFmtId="0" fontId="19" fillId="20" borderId="4" xfId="0" applyFont="1" applyFill="1" applyBorder="1" applyProtection="1"/>
    <xf numFmtId="0" fontId="31" fillId="17" borderId="1" xfId="0" applyFont="1" applyFill="1" applyBorder="1" applyAlignment="1" applyProtection="1">
      <alignment horizontal="center"/>
    </xf>
    <xf numFmtId="0" fontId="0" fillId="17" borderId="2" xfId="0" applyFill="1" applyBorder="1" applyAlignment="1" applyProtection="1">
      <alignment horizontal="center"/>
    </xf>
    <xf numFmtId="0" fontId="35" fillId="21" borderId="0" xfId="0" applyFont="1" applyFill="1" applyAlignment="1" applyProtection="1">
      <alignment horizontal="center"/>
    </xf>
    <xf numFmtId="0" fontId="0" fillId="17" borderId="1" xfId="0" applyFill="1" applyBorder="1" applyAlignment="1" applyProtection="1">
      <alignment horizontal="center"/>
    </xf>
    <xf numFmtId="166" fontId="35" fillId="14" borderId="1" xfId="0" applyNumberFormat="1" applyFont="1" applyFill="1" applyBorder="1" applyAlignment="1" applyProtection="1">
      <alignment horizontal="center"/>
    </xf>
    <xf numFmtId="168" fontId="37" fillId="20" borderId="1" xfId="0" applyNumberFormat="1" applyFont="1" applyFill="1" applyBorder="1" applyAlignment="1" applyProtection="1">
      <alignment horizontal="center"/>
    </xf>
    <xf numFmtId="0" fontId="39" fillId="21" borderId="0" xfId="0" applyFont="1" applyFill="1" applyAlignment="1" applyProtection="1">
      <alignment horizontal="center"/>
    </xf>
    <xf numFmtId="166" fontId="35" fillId="21" borderId="1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22" borderId="0" xfId="0" applyFill="1"/>
    <xf numFmtId="0" fontId="14" fillId="22" borderId="0" xfId="2" applyFill="1"/>
    <xf numFmtId="0" fontId="40" fillId="0" borderId="0" xfId="0" applyNumberFormat="1" applyFont="1"/>
    <xf numFmtId="0" fontId="40" fillId="0" borderId="0" xfId="0" applyFont="1"/>
    <xf numFmtId="0" fontId="41" fillId="0" borderId="0" xfId="0" applyFont="1"/>
    <xf numFmtId="0" fontId="42" fillId="10" borderId="0" xfId="2" applyFont="1"/>
    <xf numFmtId="0" fontId="44" fillId="9" borderId="0" xfId="0" applyFont="1" applyFill="1" applyAlignment="1"/>
    <xf numFmtId="0" fontId="41" fillId="0" borderId="0" xfId="0" applyFont="1" applyAlignment="1"/>
    <xf numFmtId="0" fontId="41" fillId="9" borderId="0" xfId="0" applyFont="1" applyFill="1"/>
    <xf numFmtId="0" fontId="41" fillId="0" borderId="0" xfId="0" applyNumberFormat="1" applyFont="1"/>
    <xf numFmtId="0" fontId="45" fillId="8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4" borderId="1" xfId="0" applyNumberFormat="1" applyFont="1" applyFill="1" applyBorder="1" applyAlignment="1" applyProtection="1"/>
    <xf numFmtId="0" fontId="47" fillId="5" borderId="1" xfId="0" applyNumberFormat="1" applyFont="1" applyFill="1" applyBorder="1" applyAlignment="1" applyProtection="1">
      <alignment horizontal="left"/>
    </xf>
    <xf numFmtId="0" fontId="46" fillId="2" borderId="1" xfId="0" applyNumberFormat="1" applyFont="1" applyFill="1" applyBorder="1" applyAlignment="1" applyProtection="1"/>
    <xf numFmtId="0" fontId="46" fillId="3" borderId="1" xfId="0" applyNumberFormat="1" applyFont="1" applyFill="1" applyBorder="1" applyAlignment="1" applyProtection="1">
      <alignment horizontal="center"/>
    </xf>
    <xf numFmtId="0" fontId="46" fillId="0" borderId="2" xfId="0" applyNumberFormat="1" applyFont="1" applyFill="1" applyBorder="1" applyAlignment="1" applyProtection="1">
      <alignment horizontal="center"/>
    </xf>
    <xf numFmtId="0" fontId="46" fillId="8" borderId="5" xfId="0" applyNumberFormat="1" applyFont="1" applyFill="1" applyBorder="1" applyAlignment="1" applyProtection="1"/>
    <xf numFmtId="0" fontId="46" fillId="0" borderId="1" xfId="0" applyNumberFormat="1" applyFont="1" applyFill="1" applyBorder="1" applyAlignment="1" applyProtection="1"/>
    <xf numFmtId="0" fontId="46" fillId="0" borderId="1" xfId="1" applyNumberFormat="1" applyFont="1" applyFill="1" applyBorder="1" applyAlignment="1" applyProtection="1"/>
    <xf numFmtId="0" fontId="41" fillId="11" borderId="0" xfId="3" applyFont="1"/>
    <xf numFmtId="0" fontId="46" fillId="0" borderId="1" xfId="0" applyNumberFormat="1" applyFont="1" applyFill="1" applyBorder="1" applyAlignment="1" applyProtection="1">
      <alignment horizontal="center"/>
    </xf>
    <xf numFmtId="0" fontId="46" fillId="4" borderId="1" xfId="0" applyNumberFormat="1" applyFont="1" applyFill="1" applyBorder="1" applyAlignment="1" applyProtection="1"/>
    <xf numFmtId="0" fontId="46" fillId="5" borderId="1" xfId="0" applyNumberFormat="1" applyFont="1" applyFill="1" applyBorder="1" applyAlignment="1" applyProtection="1">
      <alignment horizontal="left"/>
    </xf>
    <xf numFmtId="0" fontId="48" fillId="0" borderId="0" xfId="0" applyFont="1"/>
    <xf numFmtId="0" fontId="41" fillId="22" borderId="0" xfId="0" applyFont="1" applyFill="1"/>
    <xf numFmtId="0" fontId="49" fillId="23" borderId="0" xfId="5"/>
    <xf numFmtId="0" fontId="15" fillId="24" borderId="0" xfId="6"/>
    <xf numFmtId="0" fontId="15" fillId="25" borderId="0" xfId="7"/>
    <xf numFmtId="0" fontId="15" fillId="26" borderId="0" xfId="8"/>
    <xf numFmtId="0" fontId="15" fillId="26" borderId="20" xfId="8" applyBorder="1"/>
    <xf numFmtId="0" fontId="0" fillId="27" borderId="0" xfId="0" applyFill="1"/>
    <xf numFmtId="0" fontId="0" fillId="28" borderId="0" xfId="0" applyFill="1"/>
    <xf numFmtId="2" fontId="0" fillId="0" borderId="0" xfId="0" applyNumberFormat="1"/>
    <xf numFmtId="0" fontId="48" fillId="0" borderId="0" xfId="0" applyNumberFormat="1" applyFont="1"/>
    <xf numFmtId="0" fontId="48" fillId="0" borderId="0" xfId="0" applyFont="1" applyAlignment="1">
      <alignment horizontal="right"/>
    </xf>
    <xf numFmtId="0" fontId="41" fillId="22" borderId="0" xfId="0" applyFont="1" applyFill="1" applyAlignment="1">
      <alignment horizontal="center"/>
    </xf>
    <xf numFmtId="0" fontId="50" fillId="0" borderId="0" xfId="0" applyFont="1"/>
    <xf numFmtId="0" fontId="51" fillId="0" borderId="0" xfId="0" applyFont="1"/>
    <xf numFmtId="0" fontId="50" fillId="22" borderId="0" xfId="0" applyFont="1" applyFill="1" applyAlignment="1">
      <alignment horizontal="center"/>
    </xf>
    <xf numFmtId="0" fontId="52" fillId="0" borderId="0" xfId="0" applyFont="1"/>
    <xf numFmtId="0" fontId="53" fillId="0" borderId="0" xfId="0" applyFont="1"/>
    <xf numFmtId="0" fontId="53" fillId="0" borderId="0" xfId="0" applyFont="1" applyAlignment="1">
      <alignment horizontal="right"/>
    </xf>
    <xf numFmtId="0" fontId="54" fillId="23" borderId="0" xfId="5" applyFont="1"/>
    <xf numFmtId="9" fontId="41" fillId="0" borderId="0" xfId="9" applyFont="1"/>
    <xf numFmtId="9" fontId="48" fillId="0" borderId="0" xfId="9" applyFont="1"/>
    <xf numFmtId="9" fontId="41" fillId="22" borderId="0" xfId="9" applyFont="1" applyFill="1"/>
    <xf numFmtId="9" fontId="0" fillId="0" borderId="0" xfId="9" applyFont="1"/>
    <xf numFmtId="0" fontId="3" fillId="7" borderId="0" xfId="0" applyNumberFormat="1" applyFont="1" applyFill="1" applyAlignment="1">
      <alignment horizontal="center"/>
    </xf>
    <xf numFmtId="0" fontId="2" fillId="6" borderId="3" xfId="0" applyNumberFormat="1" applyFont="1" applyFill="1" applyBorder="1" applyAlignment="1" applyProtection="1">
      <alignment horizontal="center"/>
    </xf>
    <xf numFmtId="0" fontId="2" fillId="6" borderId="4" xfId="0" applyNumberFormat="1" applyFont="1" applyFill="1" applyBorder="1" applyAlignment="1" applyProtection="1">
      <alignment horizontal="center"/>
    </xf>
    <xf numFmtId="0" fontId="45" fillId="6" borderId="3" xfId="0" applyNumberFormat="1" applyFont="1" applyFill="1" applyBorder="1" applyAlignment="1" applyProtection="1">
      <alignment horizontal="center"/>
    </xf>
    <xf numFmtId="0" fontId="45" fillId="6" borderId="4" xfId="0" applyNumberFormat="1" applyFont="1" applyFill="1" applyBorder="1" applyAlignment="1" applyProtection="1">
      <alignment horizontal="center"/>
    </xf>
    <xf numFmtId="0" fontId="43" fillId="7" borderId="0" xfId="0" applyNumberFormat="1" applyFont="1" applyFill="1" applyAlignment="1">
      <alignment horizontal="center" wrapText="1"/>
    </xf>
    <xf numFmtId="0" fontId="16" fillId="12" borderId="0" xfId="4" applyFont="1" applyAlignment="1">
      <alignment horizontal="center"/>
    </xf>
    <xf numFmtId="0" fontId="3" fillId="7" borderId="0" xfId="0" applyNumberFormat="1" applyFont="1" applyFill="1" applyAlignment="1">
      <alignment horizontal="center" wrapText="1"/>
    </xf>
  </cellXfs>
  <cellStyles count="10">
    <cellStyle name="20% - Énfasis4" xfId="3" builtinId="42"/>
    <cellStyle name="Énfasis1" xfId="6" builtinId="29"/>
    <cellStyle name="Énfasis2" xfId="7" builtinId="33"/>
    <cellStyle name="Énfasis5" xfId="4" builtinId="45"/>
    <cellStyle name="Énfasis6" xfId="8" builtinId="49"/>
    <cellStyle name="Incorrecto" xfId="2" builtinId="27"/>
    <cellStyle name="Millares" xfId="1" builtinId="3"/>
    <cellStyle name="Neutral" xfId="5" builtinId="28"/>
    <cellStyle name="Normal" xfId="0" builtinId="0"/>
    <cellStyle name="Porcentaje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-4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'5-HT Controles'!$AP$13:$AP$26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</c:numCache>
            </c:numRef>
          </c:xVal>
          <c:yVal>
            <c:numRef>
              <c:f>'5-HT Controles'!$AQ$13:$AQ$26</c:f>
              <c:numCache>
                <c:formatCode>General</c:formatCode>
                <c:ptCount val="14"/>
                <c:pt idx="0">
                  <c:v>0</c:v>
                </c:pt>
                <c:pt idx="1">
                  <c:v>23.564594890456856</c:v>
                </c:pt>
                <c:pt idx="2">
                  <c:v>38.199560558251051</c:v>
                </c:pt>
                <c:pt idx="3">
                  <c:v>44.32677409559885</c:v>
                </c:pt>
                <c:pt idx="4">
                  <c:v>46.253539662700355</c:v>
                </c:pt>
                <c:pt idx="5">
                  <c:v>45.809037785399028</c:v>
                </c:pt>
                <c:pt idx="6">
                  <c:v>45.514473458616365</c:v>
                </c:pt>
                <c:pt idx="7">
                  <c:v>45.600585306408945</c:v>
                </c:pt>
                <c:pt idx="8">
                  <c:v>45.888846506426013</c:v>
                </c:pt>
                <c:pt idx="9">
                  <c:v>46.016369100037949</c:v>
                </c:pt>
                <c:pt idx="10">
                  <c:v>46.226755782608436</c:v>
                </c:pt>
                <c:pt idx="11">
                  <c:v>46.664636674419377</c:v>
                </c:pt>
                <c:pt idx="12">
                  <c:v>47.318346785170625</c:v>
                </c:pt>
                <c:pt idx="13">
                  <c:v>47.034984050506793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4B0-43F9-8213-08CDDB0C6487}"/>
            </c:ext>
          </c:extLst>
        </c:ser>
        <c:ser>
          <c:idx val="1"/>
          <c:order val="1"/>
          <c:tx>
            <c:v>-5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'5-HT Controles'!$AP$36:$AP$49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</c:numCache>
            </c:numRef>
          </c:xVal>
          <c:yVal>
            <c:numRef>
              <c:f>'5-HT Controles'!$AQ$36:$AQ$49</c:f>
              <c:numCache>
                <c:formatCode>General</c:formatCode>
                <c:ptCount val="14"/>
                <c:pt idx="0">
                  <c:v>0</c:v>
                </c:pt>
                <c:pt idx="1">
                  <c:v>4.3527977808522156</c:v>
                </c:pt>
                <c:pt idx="2">
                  <c:v>5.7476516371258697</c:v>
                </c:pt>
                <c:pt idx="3">
                  <c:v>6.7488535748082095</c:v>
                </c:pt>
                <c:pt idx="4">
                  <c:v>7.542433302017356</c:v>
                </c:pt>
                <c:pt idx="5">
                  <c:v>8.8807848731781185</c:v>
                </c:pt>
                <c:pt idx="6">
                  <c:v>9.5756985337405656</c:v>
                </c:pt>
                <c:pt idx="7">
                  <c:v>10.167239046239043</c:v>
                </c:pt>
                <c:pt idx="8">
                  <c:v>10.87995098634649</c:v>
                </c:pt>
                <c:pt idx="9">
                  <c:v>11.253309412661508</c:v>
                </c:pt>
                <c:pt idx="10">
                  <c:v>12.047073911091175</c:v>
                </c:pt>
                <c:pt idx="11">
                  <c:v>12.373025127320846</c:v>
                </c:pt>
                <c:pt idx="12">
                  <c:v>11.917915025504538</c:v>
                </c:pt>
                <c:pt idx="13">
                  <c:v>12.45751335474626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4B0-43F9-8213-08CDDB0C6487}"/>
            </c:ext>
          </c:extLst>
        </c:ser>
        <c:ser>
          <c:idx val="2"/>
          <c:order val="2"/>
          <c:tx>
            <c:v>-6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'5-HT Controles'!$AP$59:$AP$72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</c:numCache>
            </c:numRef>
          </c:xVal>
          <c:yVal>
            <c:numRef>
              <c:f>'5-HT Controles'!$AQ$59:$AQ$72</c:f>
              <c:numCache>
                <c:formatCode>General</c:formatCode>
                <c:ptCount val="14"/>
                <c:pt idx="0">
                  <c:v>0</c:v>
                </c:pt>
                <c:pt idx="1">
                  <c:v>0.40780392885649219</c:v>
                </c:pt>
                <c:pt idx="2">
                  <c:v>1.1764447992545959</c:v>
                </c:pt>
                <c:pt idx="3">
                  <c:v>1.3470814304269629</c:v>
                </c:pt>
                <c:pt idx="4">
                  <c:v>1.5327012056234781</c:v>
                </c:pt>
                <c:pt idx="5">
                  <c:v>1.7700737588097604</c:v>
                </c:pt>
                <c:pt idx="6">
                  <c:v>1.7057751799338936</c:v>
                </c:pt>
                <c:pt idx="7">
                  <c:v>1.7396262869909052</c:v>
                </c:pt>
                <c:pt idx="8">
                  <c:v>1.7885258671605084</c:v>
                </c:pt>
                <c:pt idx="9">
                  <c:v>1.6030253168745325</c:v>
                </c:pt>
                <c:pt idx="10">
                  <c:v>1.6302090798689464</c:v>
                </c:pt>
                <c:pt idx="11">
                  <c:v>1.0467899664788243</c:v>
                </c:pt>
                <c:pt idx="12">
                  <c:v>1.3019046222304009</c:v>
                </c:pt>
                <c:pt idx="13">
                  <c:v>1.0952054978683035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4B0-43F9-8213-08CDDB0C6487}"/>
            </c:ext>
          </c:extLst>
        </c:ser>
        <c:ser>
          <c:idx val="3"/>
          <c:order val="3"/>
          <c:tx>
            <c:v>-7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'5-HT Controles'!$AP$82:$AP$95</c:f>
              <c:numCache>
                <c:formatCode>General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</c:numCache>
            </c:numRef>
          </c:xVal>
          <c:yVal>
            <c:numRef>
              <c:f>'5-HT Controles'!$AQ$82:$AQ$95</c:f>
              <c:numCache>
                <c:formatCode>General</c:formatCode>
                <c:ptCount val="14"/>
                <c:pt idx="0">
                  <c:v>0</c:v>
                </c:pt>
                <c:pt idx="1">
                  <c:v>0.13458618853730181</c:v>
                </c:pt>
                <c:pt idx="2">
                  <c:v>0.39460460742171755</c:v>
                </c:pt>
                <c:pt idx="3">
                  <c:v>0.68392481265100924</c:v>
                </c:pt>
                <c:pt idx="4">
                  <c:v>1.1985671623569141</c:v>
                </c:pt>
                <c:pt idx="5">
                  <c:v>1.1031503710274131</c:v>
                </c:pt>
                <c:pt idx="6">
                  <c:v>1.4805108061689687</c:v>
                </c:pt>
                <c:pt idx="7">
                  <c:v>1.0673959319468045</c:v>
                </c:pt>
                <c:pt idx="8">
                  <c:v>0.70779437088686969</c:v>
                </c:pt>
                <c:pt idx="9">
                  <c:v>0.31294990224952834</c:v>
                </c:pt>
                <c:pt idx="10">
                  <c:v>0.79084677619767174</c:v>
                </c:pt>
                <c:pt idx="11">
                  <c:v>0.2211877249988225</c:v>
                </c:pt>
                <c:pt idx="12">
                  <c:v>0.52345786172591602</c:v>
                </c:pt>
                <c:pt idx="13">
                  <c:v>0.34740881276240532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4B0-43F9-8213-08CDDB0C6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443136"/>
        <c:axId val="276443520"/>
      </c:scatterChart>
      <c:valAx>
        <c:axId val="2764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443520"/>
        <c:crosses val="autoZero"/>
        <c:crossBetween val="midCat"/>
      </c:valAx>
      <c:valAx>
        <c:axId val="276443520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644313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5-HT4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'Antagonistas S'!$BQ$26</c:f>
                <c:numCache>
                  <c:formatCode>General</c:formatCode>
                  <c:ptCount val="1"/>
                  <c:pt idx="0">
                    <c:v>99.218848778282307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'Antagonistas S'!$BP$26</c:f>
              <c:numCache>
                <c:formatCode>General</c:formatCode>
                <c:ptCount val="1"/>
                <c:pt idx="0">
                  <c:v>1022.5199504553856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06-4CCB-BAF5-3C9E70CE2337}"/>
            </c:ext>
          </c:extLst>
        </c:ser>
        <c:ser>
          <c:idx val="4"/>
          <c:order val="1"/>
          <c:tx>
            <c:v>5-HT-S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'Antagonistas S'!$BS$26</c:f>
                <c:numCache>
                  <c:formatCode>General</c:formatCode>
                  <c:ptCount val="1"/>
                  <c:pt idx="0">
                    <c:v>62.861489362331206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'Antagonistas S'!$BR$26</c:f>
              <c:numCache>
                <c:formatCode>General</c:formatCode>
                <c:ptCount val="1"/>
                <c:pt idx="0">
                  <c:v>1227.4849187515538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06-4CCB-BAF5-3C9E70CE2337}"/>
            </c:ext>
          </c:extLst>
        </c:ser>
        <c:ser>
          <c:idx val="1"/>
          <c:order val="2"/>
          <c:tx>
            <c:v>MDL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'Antagonistas S'!$BQ$27</c:f>
                <c:numCache>
                  <c:formatCode>General</c:formatCode>
                  <c:ptCount val="1"/>
                  <c:pt idx="0">
                    <c:v>11.552017429297861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'Antagonistas S'!$BP$27</c:f>
              <c:numCache>
                <c:formatCode>General</c:formatCode>
                <c:ptCount val="1"/>
                <c:pt idx="0">
                  <c:v>250.02811175994134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06-4CCB-BAF5-3C9E70CE2337}"/>
            </c:ext>
          </c:extLst>
        </c:ser>
        <c:ser>
          <c:idx val="5"/>
          <c:order val="3"/>
          <c:tx>
            <c:v>MDL-S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'Antagonistas S'!$BS$27</c:f>
                <c:numCache>
                  <c:formatCode>General</c:formatCode>
                  <c:ptCount val="1"/>
                  <c:pt idx="0">
                    <c:v>37.28493720324137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'Antagonistas S'!$BR$27</c:f>
              <c:numCache>
                <c:formatCode>General</c:formatCode>
                <c:ptCount val="1"/>
                <c:pt idx="0">
                  <c:v>289.45206674874453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06-4CCB-BAF5-3C9E70CE2337}"/>
            </c:ext>
          </c:extLst>
        </c:ser>
        <c:ser>
          <c:idx val="3"/>
          <c:order val="4"/>
          <c:tx>
            <c:v>RS127445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'Antagonistas S'!$BQ$28</c:f>
                <c:numCache>
                  <c:formatCode>General</c:formatCode>
                  <c:ptCount val="1"/>
                  <c:pt idx="0">
                    <c:v>57.178348204204916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'Antagonistas S'!$BP$28</c:f>
              <c:numCache>
                <c:formatCode>General</c:formatCode>
                <c:ptCount val="1"/>
                <c:pt idx="0">
                  <c:v>891.58880291066339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06-4CCB-BAF5-3C9E70CE2337}"/>
            </c:ext>
          </c:extLst>
        </c:ser>
        <c:ser>
          <c:idx val="7"/>
          <c:order val="5"/>
          <c:tx>
            <c:v>RS127445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'Antagonistas S'!$BS$28</c:f>
                <c:numCache>
                  <c:formatCode>General</c:formatCode>
                  <c:ptCount val="1"/>
                  <c:pt idx="0">
                    <c:v>59.269698074481795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'Antagonistas S'!$BR$28</c:f>
              <c:numCache>
                <c:formatCode>General</c:formatCode>
                <c:ptCount val="1"/>
                <c:pt idx="0">
                  <c:v>1109.5680871451586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06-4CCB-BAF5-3C9E70CE2337}"/>
            </c:ext>
          </c:extLst>
        </c:ser>
        <c:ser>
          <c:idx val="2"/>
          <c:order val="6"/>
          <c:tx>
            <c:v>RS10221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'Antagonistas S'!$BQ$29</c:f>
                <c:numCache>
                  <c:formatCode>General</c:formatCode>
                  <c:ptCount val="1"/>
                  <c:pt idx="0">
                    <c:v>58.62083575205024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'Antagonistas S'!$BP$23:$BT$25</c:f>
              <c:multiLvlStrCache>
                <c:ptCount val="3"/>
                <c:lvl>
                  <c:pt idx="1">
                    <c:v>EE</c:v>
                  </c:pt>
                  <c:pt idx="2">
                    <c:v>S</c:v>
                  </c:pt>
                </c:lvl>
                <c:lvl>
                  <c:pt idx="1">
                    <c:v>PROMEDIO</c:v>
                  </c:pt>
                  <c:pt idx="2">
                    <c:v>S</c:v>
                  </c:pt>
                </c:lvl>
                <c:lvl>
                  <c:pt idx="1">
                    <c:v>EE</c:v>
                  </c:pt>
                  <c:pt idx="2">
                    <c:v>NS</c:v>
                  </c:pt>
                </c:lvl>
                <c:lvl>
                  <c:pt idx="0">
                    <c:v>AREA BAJO LA CURVA</c:v>
                  </c:pt>
                  <c:pt idx="1">
                    <c:v>PROMEDIO</c:v>
                  </c:pt>
                  <c:pt idx="2">
                    <c:v>NS</c:v>
                  </c:pt>
                </c:lvl>
              </c:multiLvlStrCache>
            </c:multiLvlStrRef>
          </c:cat>
          <c:val>
            <c:numRef>
              <c:f>'Antagonistas S'!$BP$29</c:f>
              <c:numCache>
                <c:formatCode>General</c:formatCode>
                <c:ptCount val="1"/>
                <c:pt idx="0">
                  <c:v>681.48835601776955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06-4CCB-BAF5-3C9E70CE2337}"/>
            </c:ext>
          </c:extLst>
        </c:ser>
        <c:ser>
          <c:idx val="6"/>
          <c:order val="7"/>
          <c:tx>
            <c:v>RS10221-S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'Antagonistas S'!$BS$29</c:f>
                <c:numCache>
                  <c:formatCode>General</c:formatCode>
                  <c:ptCount val="1"/>
                  <c:pt idx="0">
                    <c:v>72.265700600036766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'Antagonistas S'!$BR$29</c:f>
              <c:numCache>
                <c:formatCode>General</c:formatCode>
                <c:ptCount val="1"/>
                <c:pt idx="0">
                  <c:v>614.76084619462426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06-4CCB-BAF5-3C9E70CE2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630400"/>
        <c:axId val="278631936"/>
      </c:barChart>
      <c:catAx>
        <c:axId val="27863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78631936"/>
        <c:crosses val="autoZero"/>
        <c:auto val="1"/>
        <c:lblAlgn val="ctr"/>
        <c:lblOffset val="100"/>
        <c:noMultiLvlLbl val="0"/>
      </c:catAx>
      <c:valAx>
        <c:axId val="27863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63040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5HT control</c:v>
          </c:tx>
          <c:spPr>
            <a:ln w="9525">
              <a:solidFill>
                <a:schemeClr val="tx1"/>
              </a:solidFill>
            </a:ln>
          </c:spPr>
          <c:marker>
            <c:symbol val="square"/>
            <c:size val="12"/>
            <c:spPr>
              <a:solidFill>
                <a:schemeClr val="bg1"/>
              </a:solidFill>
            </c:spPr>
          </c:marker>
          <c:errBars>
            <c:errDir val="y"/>
            <c:errBarType val="both"/>
            <c:errValType val="cust"/>
            <c:noEndCap val="0"/>
            <c:plus>
              <c:numRef>
                <c:f>Hoja2!$AJ$8:$AJ$21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3.3019016702024615</c:v>
                  </c:pt>
                  <c:pt idx="2">
                    <c:v>4.3706404732728856</c:v>
                  </c:pt>
                  <c:pt idx="3">
                    <c:v>4.4779006088187439</c:v>
                  </c:pt>
                  <c:pt idx="4">
                    <c:v>4.5232358561478998</c:v>
                  </c:pt>
                  <c:pt idx="5">
                    <c:v>4.303721512554322</c:v>
                  </c:pt>
                  <c:pt idx="6">
                    <c:v>4.2200324222151115</c:v>
                  </c:pt>
                  <c:pt idx="7">
                    <c:v>4.0384419857472391</c:v>
                  </c:pt>
                  <c:pt idx="8">
                    <c:v>4.188101979303462</c:v>
                  </c:pt>
                  <c:pt idx="9">
                    <c:v>4.0554429598754869</c:v>
                  </c:pt>
                  <c:pt idx="10">
                    <c:v>4.1583002627326158</c:v>
                  </c:pt>
                  <c:pt idx="11">
                    <c:v>4.2202192844748616</c:v>
                  </c:pt>
                  <c:pt idx="12">
                    <c:v>4.4099602638948765</c:v>
                  </c:pt>
                  <c:pt idx="13">
                    <c:v>4.3839271310806831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Hoja2!$AG$8:$AG$21</c:f>
              <c:numCache>
                <c:formatCode>General</c:formatCode>
                <c:ptCount val="14"/>
                <c:pt idx="0">
                  <c:v>0</c:v>
                </c:pt>
                <c:pt idx="1">
                  <c:v>21.858517429847105</c:v>
                </c:pt>
                <c:pt idx="2">
                  <c:v>35.730293931930021</c:v>
                </c:pt>
                <c:pt idx="3">
                  <c:v>41.544079591982239</c:v>
                </c:pt>
                <c:pt idx="4">
                  <c:v>43.430661062609509</c:v>
                </c:pt>
                <c:pt idx="5">
                  <c:v>43.071241698577047</c:v>
                </c:pt>
                <c:pt idx="6">
                  <c:v>42.791878181105403</c:v>
                </c:pt>
                <c:pt idx="7">
                  <c:v>42.908223993616609</c:v>
                </c:pt>
                <c:pt idx="8">
                  <c:v>43.099804649741024</c:v>
                </c:pt>
                <c:pt idx="9">
                  <c:v>43.241290356224518</c:v>
                </c:pt>
                <c:pt idx="10">
                  <c:v>43.377642647782622</c:v>
                </c:pt>
                <c:pt idx="11">
                  <c:v>43.776566454682502</c:v>
                </c:pt>
                <c:pt idx="12">
                  <c:v>44.366055585458369</c:v>
                </c:pt>
                <c:pt idx="13">
                  <c:v>44.127439288271631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5C-4AF1-BC26-130614BB4D8B}"/>
            </c:ext>
          </c:extLst>
        </c:ser>
        <c:ser>
          <c:idx val="1"/>
          <c:order val="1"/>
          <c:tx>
            <c:v>5HT sensibilizado</c:v>
          </c:tx>
          <c:spPr>
            <a:ln w="9525">
              <a:solidFill>
                <a:schemeClr val="tx1"/>
              </a:solidFill>
            </a:ln>
          </c:spPr>
          <c:marker>
            <c:symbol val="square"/>
            <c:size val="1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Hoja2!$AR$8:$AR$21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2.9894446235574645</c:v>
                  </c:pt>
                  <c:pt idx="2">
                    <c:v>3.6142766475374093</c:v>
                  </c:pt>
                  <c:pt idx="3">
                    <c:v>3.0097306520455662</c:v>
                  </c:pt>
                  <c:pt idx="4">
                    <c:v>2.6162975769662582</c:v>
                  </c:pt>
                  <c:pt idx="5">
                    <c:v>2.4112951856138474</c:v>
                  </c:pt>
                  <c:pt idx="6">
                    <c:v>2.42540022974628</c:v>
                  </c:pt>
                  <c:pt idx="7">
                    <c:v>2.4495624083963294</c:v>
                  </c:pt>
                  <c:pt idx="8">
                    <c:v>2.5274320619154449</c:v>
                  </c:pt>
                  <c:pt idx="9">
                    <c:v>2.5971010484271182</c:v>
                  </c:pt>
                  <c:pt idx="10">
                    <c:v>2.6379401581676416</c:v>
                  </c:pt>
                  <c:pt idx="11">
                    <c:v>2.7097481908372187</c:v>
                  </c:pt>
                  <c:pt idx="12">
                    <c:v>2.7885175222656224</c:v>
                  </c:pt>
                  <c:pt idx="13">
                    <c:v>2.7022527125647908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Hoja2!$AO$8:$AO$21</c:f>
              <c:numCache>
                <c:formatCode>General</c:formatCode>
                <c:ptCount val="14"/>
                <c:pt idx="0">
                  <c:v>0</c:v>
                </c:pt>
                <c:pt idx="1">
                  <c:v>20.830433146366406</c:v>
                </c:pt>
                <c:pt idx="2">
                  <c:v>40.647231180203434</c:v>
                </c:pt>
                <c:pt idx="3">
                  <c:v>48.710361911976776</c:v>
                </c:pt>
                <c:pt idx="4">
                  <c:v>50.578644530608209</c:v>
                </c:pt>
                <c:pt idx="5">
                  <c:v>51.331376942534206</c:v>
                </c:pt>
                <c:pt idx="6">
                  <c:v>50.894744693689404</c:v>
                </c:pt>
                <c:pt idx="7">
                  <c:v>51.043241997507828</c:v>
                </c:pt>
                <c:pt idx="8">
                  <c:v>51.683561249111655</c:v>
                </c:pt>
                <c:pt idx="9">
                  <c:v>52.998677397714978</c:v>
                </c:pt>
                <c:pt idx="10">
                  <c:v>54.270871916557681</c:v>
                </c:pt>
                <c:pt idx="11">
                  <c:v>55.338552627454632</c:v>
                </c:pt>
                <c:pt idx="12">
                  <c:v>56.852910480962166</c:v>
                </c:pt>
                <c:pt idx="13">
                  <c:v>57.123702602179058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5C-4AF1-BC26-130614BB4D8B}"/>
            </c:ext>
          </c:extLst>
        </c:ser>
        <c:ser>
          <c:idx val="2"/>
          <c:order val="2"/>
          <c:tx>
            <c:v>MDLCONTROL</c:v>
          </c:tx>
          <c:spPr>
            <a:ln w="9525">
              <a:solidFill>
                <a:schemeClr val="tx1"/>
              </a:solidFill>
            </a:ln>
          </c:spPr>
          <c:marker>
            <c:symbol val="triangle"/>
            <c:size val="12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Hoja2!$AJ$26:$AJ$39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0.54613131201692489</c:v>
                  </c:pt>
                  <c:pt idx="2">
                    <c:v>0.77927783246188109</c:v>
                  </c:pt>
                  <c:pt idx="3">
                    <c:v>0.73994133506752224</c:v>
                  </c:pt>
                  <c:pt idx="4">
                    <c:v>0.67876757247053432</c:v>
                  </c:pt>
                  <c:pt idx="5">
                    <c:v>0.54216985826557973</c:v>
                  </c:pt>
                  <c:pt idx="6">
                    <c:v>0.49964417076401341</c:v>
                  </c:pt>
                  <c:pt idx="7">
                    <c:v>0.51355688486320583</c:v>
                  </c:pt>
                  <c:pt idx="8">
                    <c:v>0.38330890945980695</c:v>
                  </c:pt>
                  <c:pt idx="9">
                    <c:v>0.40780972765038892</c:v>
                  </c:pt>
                  <c:pt idx="10">
                    <c:v>0.38164036334134444</c:v>
                  </c:pt>
                  <c:pt idx="11">
                    <c:v>0.33436991053453047</c:v>
                  </c:pt>
                  <c:pt idx="12">
                    <c:v>0.36198538285416826</c:v>
                  </c:pt>
                  <c:pt idx="13">
                    <c:v>0.37465131520666461</c:v>
                  </c:pt>
                </c:numCache>
              </c:numRef>
            </c:minus>
          </c:errBars>
          <c:val>
            <c:numRef>
              <c:f>Hoja2!$AG$26:$AG$39</c:f>
              <c:numCache>
                <c:formatCode>General</c:formatCode>
                <c:ptCount val="14"/>
                <c:pt idx="0">
                  <c:v>0</c:v>
                </c:pt>
                <c:pt idx="1">
                  <c:v>1.4588962600789794</c:v>
                </c:pt>
                <c:pt idx="2">
                  <c:v>4.0322413571837581</c:v>
                </c:pt>
                <c:pt idx="3">
                  <c:v>8.3937758773838667</c:v>
                </c:pt>
                <c:pt idx="4">
                  <c:v>10.799521947935771</c:v>
                </c:pt>
                <c:pt idx="5">
                  <c:v>11.960369100376218</c:v>
                </c:pt>
                <c:pt idx="6">
                  <c:v>12.740402485569145</c:v>
                </c:pt>
                <c:pt idx="7">
                  <c:v>12.381242203708672</c:v>
                </c:pt>
                <c:pt idx="8">
                  <c:v>12.197361395784734</c:v>
                </c:pt>
                <c:pt idx="9">
                  <c:v>11.820951333704196</c:v>
                </c:pt>
                <c:pt idx="10">
                  <c:v>11.54024792130396</c:v>
                </c:pt>
                <c:pt idx="11">
                  <c:v>11.450693713074024</c:v>
                </c:pt>
                <c:pt idx="12">
                  <c:v>10.867024632149954</c:v>
                </c:pt>
                <c:pt idx="13">
                  <c:v>10.742655303434772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5C-4AF1-BC26-130614BB4D8B}"/>
            </c:ext>
          </c:extLst>
        </c:ser>
        <c:ser>
          <c:idx val="5"/>
          <c:order val="3"/>
          <c:tx>
            <c:v>MDLsensibilizado</c:v>
          </c:tx>
          <c:spPr>
            <a:ln w="9525">
              <a:solidFill>
                <a:schemeClr val="tx1"/>
              </a:solidFill>
            </a:ln>
          </c:spPr>
          <c:marker>
            <c:symbol val="triangle"/>
            <c:size val="13"/>
            <c:spPr>
              <a:solidFill>
                <a:schemeClr val="tx2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Hoja2!$AR$26:$AR$39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0.44063781008104247</c:v>
                  </c:pt>
                  <c:pt idx="2">
                    <c:v>0.97805917543595422</c:v>
                  </c:pt>
                  <c:pt idx="3">
                    <c:v>1.851719524592625</c:v>
                  </c:pt>
                  <c:pt idx="4">
                    <c:v>2.2291770684663246</c:v>
                  </c:pt>
                  <c:pt idx="5">
                    <c:v>2.2460833547785257</c:v>
                  </c:pt>
                  <c:pt idx="6">
                    <c:v>2.1136729086733594</c:v>
                  </c:pt>
                  <c:pt idx="7">
                    <c:v>1.8535916645181716</c:v>
                  </c:pt>
                  <c:pt idx="8">
                    <c:v>1.7334818067493607</c:v>
                  </c:pt>
                  <c:pt idx="9">
                    <c:v>1.6252890766547641</c:v>
                  </c:pt>
                  <c:pt idx="10">
                    <c:v>1.5426155900854008</c:v>
                  </c:pt>
                  <c:pt idx="11">
                    <c:v>1.6349391624771603</c:v>
                  </c:pt>
                  <c:pt idx="12">
                    <c:v>1.4992867564916075</c:v>
                  </c:pt>
                  <c:pt idx="13">
                    <c:v>1.4835057836912466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Hoja2!$AO$26:$AO$39</c:f>
              <c:numCache>
                <c:formatCode>General</c:formatCode>
                <c:ptCount val="14"/>
                <c:pt idx="0">
                  <c:v>0</c:v>
                </c:pt>
                <c:pt idx="1">
                  <c:v>0.90094037294029972</c:v>
                </c:pt>
                <c:pt idx="2">
                  <c:v>4.5702433837057725</c:v>
                </c:pt>
                <c:pt idx="3">
                  <c:v>9.9693272583411172</c:v>
                </c:pt>
                <c:pt idx="4">
                  <c:v>13.113735412248662</c:v>
                </c:pt>
                <c:pt idx="5">
                  <c:v>14.347046533701842</c:v>
                </c:pt>
                <c:pt idx="6">
                  <c:v>14.749810280395968</c:v>
                </c:pt>
                <c:pt idx="7">
                  <c:v>14.181830089276801</c:v>
                </c:pt>
                <c:pt idx="8">
                  <c:v>14.00902977071879</c:v>
                </c:pt>
                <c:pt idx="9">
                  <c:v>13.687976245223698</c:v>
                </c:pt>
                <c:pt idx="10">
                  <c:v>13.228141053463531</c:v>
                </c:pt>
                <c:pt idx="11">
                  <c:v>13.124174317115479</c:v>
                </c:pt>
                <c:pt idx="12">
                  <c:v>12.671791520307016</c:v>
                </c:pt>
                <c:pt idx="13">
                  <c:v>12.343974273866575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5C-4AF1-BC26-130614BB4D8B}"/>
            </c:ext>
          </c:extLst>
        </c:ser>
        <c:ser>
          <c:idx val="4"/>
          <c:order val="4"/>
          <c:tx>
            <c:v>RS1021 control</c:v>
          </c:tx>
          <c:spPr>
            <a:ln w="9525">
              <a:solidFill>
                <a:schemeClr val="tx1"/>
              </a:solidFill>
            </a:ln>
          </c:spPr>
          <c:marker>
            <c:symbol val="triangle"/>
            <c:size val="12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Hoja2!$AJ$44:$AJ$57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0.18282230720066189</c:v>
                  </c:pt>
                  <c:pt idx="2">
                    <c:v>1.3884219284743846</c:v>
                  </c:pt>
                  <c:pt idx="3">
                    <c:v>1.9533014933122457</c:v>
                  </c:pt>
                  <c:pt idx="4">
                    <c:v>2.514127719504323</c:v>
                  </c:pt>
                  <c:pt idx="5">
                    <c:v>2.8790041099980783</c:v>
                  </c:pt>
                  <c:pt idx="6">
                    <c:v>2.9565276101717779</c:v>
                  </c:pt>
                  <c:pt idx="7">
                    <c:v>2.8483387627859127</c:v>
                  </c:pt>
                  <c:pt idx="8">
                    <c:v>2.8627917252701054</c:v>
                  </c:pt>
                  <c:pt idx="9">
                    <c:v>2.8457327985765897</c:v>
                  </c:pt>
                  <c:pt idx="10">
                    <c:v>2.7663253043659144</c:v>
                  </c:pt>
                  <c:pt idx="11">
                    <c:v>2.7183904374132628</c:v>
                  </c:pt>
                  <c:pt idx="12">
                    <c:v>2.6534890620089731</c:v>
                  </c:pt>
                  <c:pt idx="13">
                    <c:v>2.5348040817715765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Hoja2!$AG$44:$AG$57</c:f>
              <c:numCache>
                <c:formatCode>General</c:formatCode>
                <c:ptCount val="14"/>
                <c:pt idx="0">
                  <c:v>0</c:v>
                </c:pt>
                <c:pt idx="1">
                  <c:v>0.83857747211897082</c:v>
                </c:pt>
                <c:pt idx="2">
                  <c:v>9.8520544395451584</c:v>
                </c:pt>
                <c:pt idx="3">
                  <c:v>20.727553600049433</c:v>
                </c:pt>
                <c:pt idx="4">
                  <c:v>28.760173479787266</c:v>
                </c:pt>
                <c:pt idx="5">
                  <c:v>33.661925206153064</c:v>
                </c:pt>
                <c:pt idx="6">
                  <c:v>34.563532765357039</c:v>
                </c:pt>
                <c:pt idx="7">
                  <c:v>33.745874611264668</c:v>
                </c:pt>
                <c:pt idx="8">
                  <c:v>33.589368316598176</c:v>
                </c:pt>
                <c:pt idx="9">
                  <c:v>33.300698124402054</c:v>
                </c:pt>
                <c:pt idx="10">
                  <c:v>32.506835250783233</c:v>
                </c:pt>
                <c:pt idx="11">
                  <c:v>32.468008453669505</c:v>
                </c:pt>
                <c:pt idx="12">
                  <c:v>31.426681269711914</c:v>
                </c:pt>
                <c:pt idx="13">
                  <c:v>30.605790038888639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5C-4AF1-BC26-130614BB4D8B}"/>
            </c:ext>
          </c:extLst>
        </c:ser>
        <c:ser>
          <c:idx val="3"/>
          <c:order val="5"/>
          <c:tx>
            <c:v>RS10221sensibilizado</c:v>
          </c:tx>
          <c:spPr>
            <a:ln w="9525">
              <a:solidFill>
                <a:schemeClr val="tx1"/>
              </a:solidFill>
            </a:ln>
          </c:spPr>
          <c:marker>
            <c:symbol val="triangle"/>
            <c:size val="12"/>
            <c:spPr>
              <a:solidFill>
                <a:schemeClr val="accent2"/>
              </a:solidFill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Hoja2!$AR$44:$AR$57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0.69662993247799032</c:v>
                  </c:pt>
                  <c:pt idx="2">
                    <c:v>2.463487717544707</c:v>
                  </c:pt>
                  <c:pt idx="3">
                    <c:v>3.7298681312485096</c:v>
                  </c:pt>
                  <c:pt idx="4">
                    <c:v>4.2499887978864175</c:v>
                  </c:pt>
                  <c:pt idx="5">
                    <c:v>3.940465143517943</c:v>
                  </c:pt>
                  <c:pt idx="6">
                    <c:v>3.5710237058837677</c:v>
                  </c:pt>
                  <c:pt idx="7">
                    <c:v>3.6037903838633514</c:v>
                  </c:pt>
                  <c:pt idx="8">
                    <c:v>3.681640441182306</c:v>
                  </c:pt>
                  <c:pt idx="9">
                    <c:v>3.5748694357584565</c:v>
                  </c:pt>
                  <c:pt idx="10">
                    <c:v>3.5283567747698577</c:v>
                  </c:pt>
                  <c:pt idx="11">
                    <c:v>3.3839823429380118</c:v>
                  </c:pt>
                  <c:pt idx="12">
                    <c:v>3.6650762652499593</c:v>
                  </c:pt>
                  <c:pt idx="13">
                    <c:v>3.6582433831647836</c:v>
                  </c:pt>
                </c:numCache>
              </c:numRef>
            </c:minus>
          </c:errBars>
          <c:val>
            <c:numRef>
              <c:f>Hoja2!$AO$44:$AO$57</c:f>
              <c:numCache>
                <c:formatCode>General</c:formatCode>
                <c:ptCount val="14"/>
                <c:pt idx="0">
                  <c:v>0</c:v>
                </c:pt>
                <c:pt idx="1">
                  <c:v>2.0253288064535235</c:v>
                </c:pt>
                <c:pt idx="2">
                  <c:v>9.1544413288468789</c:v>
                </c:pt>
                <c:pt idx="3">
                  <c:v>18.608176542511735</c:v>
                </c:pt>
                <c:pt idx="4">
                  <c:v>25.498815521647977</c:v>
                </c:pt>
                <c:pt idx="5">
                  <c:v>29.035315952138411</c:v>
                </c:pt>
                <c:pt idx="6">
                  <c:v>30.960119100385572</c:v>
                </c:pt>
                <c:pt idx="7">
                  <c:v>30.959498719998514</c:v>
                </c:pt>
                <c:pt idx="8">
                  <c:v>30.472921744438985</c:v>
                </c:pt>
                <c:pt idx="9">
                  <c:v>29.901141051340957</c:v>
                </c:pt>
                <c:pt idx="10">
                  <c:v>29.281760337513035</c:v>
                </c:pt>
                <c:pt idx="11">
                  <c:v>28.778749706236084</c:v>
                </c:pt>
                <c:pt idx="12">
                  <c:v>28.657289923321223</c:v>
                </c:pt>
                <c:pt idx="13">
                  <c:v>28.093728724958421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5C-4AF1-BC26-130614BB4D8B}"/>
            </c:ext>
          </c:extLst>
        </c:ser>
        <c:ser>
          <c:idx val="6"/>
          <c:order val="6"/>
          <c:tx>
            <c:v>RS127445 control</c:v>
          </c:tx>
          <c:spPr>
            <a:ln w="9525">
              <a:solidFill>
                <a:schemeClr val="tx1"/>
              </a:solidFill>
            </a:ln>
          </c:spPr>
          <c:marker>
            <c:symbol val="diamond"/>
            <c:size val="15"/>
            <c:spPr>
              <a:solidFill>
                <a:schemeClr val="bg1"/>
              </a:solidFill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Hoja2!$AJ$62:$AJ$75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0.52011240275580073</c:v>
                  </c:pt>
                  <c:pt idx="2">
                    <c:v>2.9338864238791151</c:v>
                  </c:pt>
                  <c:pt idx="3">
                    <c:v>2.4203481453386599</c:v>
                  </c:pt>
                  <c:pt idx="4">
                    <c:v>2.6918965770427294</c:v>
                  </c:pt>
                  <c:pt idx="5">
                    <c:v>2.8801772002230748</c:v>
                  </c:pt>
                  <c:pt idx="6">
                    <c:v>2.7690208412558155</c:v>
                  </c:pt>
                  <c:pt idx="7">
                    <c:v>2.6465540000837247</c:v>
                  </c:pt>
                  <c:pt idx="8">
                    <c:v>2.5721179391350146</c:v>
                  </c:pt>
                  <c:pt idx="9">
                    <c:v>2.5597108864835945</c:v>
                  </c:pt>
                  <c:pt idx="10">
                    <c:v>2.5437006428082287</c:v>
                  </c:pt>
                  <c:pt idx="11">
                    <c:v>2.5086294880593054</c:v>
                  </c:pt>
                  <c:pt idx="12">
                    <c:v>2.4697255136790335</c:v>
                  </c:pt>
                  <c:pt idx="13">
                    <c:v>2.351973543217261</c:v>
                  </c:pt>
                </c:numCache>
              </c:numRef>
            </c:minus>
          </c:errBars>
          <c:val>
            <c:numRef>
              <c:f>Hoja2!$AG$62:$AG$75</c:f>
              <c:numCache>
                <c:formatCode>General</c:formatCode>
                <c:ptCount val="14"/>
                <c:pt idx="0">
                  <c:v>0</c:v>
                </c:pt>
                <c:pt idx="1">
                  <c:v>11.347686672269353</c:v>
                </c:pt>
                <c:pt idx="2">
                  <c:v>24.056064164746665</c:v>
                </c:pt>
                <c:pt idx="3">
                  <c:v>31.925976134270321</c:v>
                </c:pt>
                <c:pt idx="4">
                  <c:v>37.539242461129938</c:v>
                </c:pt>
                <c:pt idx="5">
                  <c:v>40.117457505387307</c:v>
                </c:pt>
                <c:pt idx="6">
                  <c:v>41.016758811822797</c:v>
                </c:pt>
                <c:pt idx="7">
                  <c:v>40.099883171899108</c:v>
                </c:pt>
                <c:pt idx="8">
                  <c:v>39.750616996329498</c:v>
                </c:pt>
                <c:pt idx="9">
                  <c:v>39.807260149863438</c:v>
                </c:pt>
                <c:pt idx="10">
                  <c:v>39.704956304161392</c:v>
                </c:pt>
                <c:pt idx="11">
                  <c:v>40.024651366600985</c:v>
                </c:pt>
                <c:pt idx="12">
                  <c:v>40.273889323306548</c:v>
                </c:pt>
                <c:pt idx="13">
                  <c:v>40.259916787088621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5C-4AF1-BC26-130614BB4D8B}"/>
            </c:ext>
          </c:extLst>
        </c:ser>
        <c:ser>
          <c:idx val="7"/>
          <c:order val="7"/>
          <c:tx>
            <c:v>RS127445 sensibilizado</c:v>
          </c:tx>
          <c:spPr>
            <a:ln w="9525">
              <a:solidFill>
                <a:schemeClr val="tx1"/>
              </a:solidFill>
            </a:ln>
          </c:spPr>
          <c:marker>
            <c:symbol val="diamond"/>
            <c:size val="1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minus"/>
            <c:errValType val="cust"/>
            <c:noEndCap val="0"/>
            <c:plus>
              <c:numRef>
                <c:f>Hoja2!$AR$62:$AR$75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3.0799771370096241</c:v>
                  </c:pt>
                  <c:pt idx="2">
                    <c:v>4.4795249995873467</c:v>
                  </c:pt>
                  <c:pt idx="3">
                    <c:v>3.3718270605802183</c:v>
                  </c:pt>
                  <c:pt idx="4">
                    <c:v>2.7612127764245744</c:v>
                  </c:pt>
                  <c:pt idx="5">
                    <c:v>2.3944604855858915</c:v>
                  </c:pt>
                  <c:pt idx="6">
                    <c:v>2.2273612533979232</c:v>
                  </c:pt>
                  <c:pt idx="7">
                    <c:v>2.1454065556012485</c:v>
                  </c:pt>
                  <c:pt idx="8">
                    <c:v>2.2342907878335607</c:v>
                  </c:pt>
                  <c:pt idx="9">
                    <c:v>2.3865783377228196</c:v>
                  </c:pt>
                  <c:pt idx="10">
                    <c:v>2.6599528779551802</c:v>
                  </c:pt>
                  <c:pt idx="11">
                    <c:v>2.708133645169204</c:v>
                  </c:pt>
                  <c:pt idx="12">
                    <c:v>2.8511165307164883</c:v>
                  </c:pt>
                  <c:pt idx="13">
                    <c:v>2.7913043154648802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Hoja2!$AO$62:$AO$75</c:f>
              <c:numCache>
                <c:formatCode>General</c:formatCode>
                <c:ptCount val="14"/>
                <c:pt idx="0">
                  <c:v>0</c:v>
                </c:pt>
                <c:pt idx="1">
                  <c:v>10.867465997933039</c:v>
                </c:pt>
                <c:pt idx="2">
                  <c:v>26.289711519632018</c:v>
                </c:pt>
                <c:pt idx="3">
                  <c:v>39.685217081412382</c:v>
                </c:pt>
                <c:pt idx="4">
                  <c:v>46.063003108462226</c:v>
                </c:pt>
                <c:pt idx="5">
                  <c:v>49.048715920939806</c:v>
                </c:pt>
                <c:pt idx="6">
                  <c:v>50.307727793303783</c:v>
                </c:pt>
                <c:pt idx="7">
                  <c:v>50.059860542767424</c:v>
                </c:pt>
                <c:pt idx="8">
                  <c:v>50.295439047805424</c:v>
                </c:pt>
                <c:pt idx="9">
                  <c:v>50.859759355702494</c:v>
                </c:pt>
                <c:pt idx="10">
                  <c:v>51.434808757357935</c:v>
                </c:pt>
                <c:pt idx="11">
                  <c:v>51.691328563279015</c:v>
                </c:pt>
                <c:pt idx="12">
                  <c:v>52.000399843055781</c:v>
                </c:pt>
                <c:pt idx="13">
                  <c:v>52.361212081855925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5C-4AF1-BC26-130614BB4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873024"/>
        <c:axId val="279874560"/>
      </c:lineChart>
      <c:catAx>
        <c:axId val="279873024"/>
        <c:scaling>
          <c:orientation val="minMax"/>
        </c:scaling>
        <c:delete val="0"/>
        <c:axPos val="b"/>
        <c:majorTickMark val="out"/>
        <c:minorTickMark val="none"/>
        <c:tickLblPos val="nextTo"/>
        <c:crossAx val="279874560"/>
        <c:crosses val="autoZero"/>
        <c:auto val="1"/>
        <c:lblAlgn val="ctr"/>
        <c:lblOffset val="100"/>
        <c:noMultiLvlLbl val="0"/>
      </c:catAx>
      <c:valAx>
        <c:axId val="279874560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79873024"/>
        <c:crosses val="autoZero"/>
        <c:crossBetween val="between"/>
        <c:majorUnit val="20"/>
        <c:minorUnit val="4"/>
      </c:valAx>
      <c:spPr>
        <a:solidFill>
          <a:schemeClr val="bg1"/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39131013219837E-2"/>
          <c:y val="1.8195134337246715E-2"/>
          <c:w val="0.70695985226394764"/>
          <c:h val="0.95013604532816731"/>
        </c:manualLayout>
      </c:layout>
      <c:lineChart>
        <c:grouping val="standard"/>
        <c:varyColors val="0"/>
        <c:ser>
          <c:idx val="0"/>
          <c:order val="0"/>
          <c:tx>
            <c:v>5-HT control</c:v>
          </c:tx>
          <c:spPr>
            <a:ln w="6350">
              <a:solidFill>
                <a:schemeClr val="tx1"/>
              </a:solidFill>
            </a:ln>
          </c:spPr>
          <c:marker>
            <c:symbol val="square"/>
            <c:size val="1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Hoja2!$S$8:$S$21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3.3019016702024615</c:v>
                  </c:pt>
                  <c:pt idx="2">
                    <c:v>4.3706404732728856</c:v>
                  </c:pt>
                  <c:pt idx="3">
                    <c:v>4.4779006088187439</c:v>
                  </c:pt>
                  <c:pt idx="4">
                    <c:v>4.5232358561478998</c:v>
                  </c:pt>
                  <c:pt idx="5">
                    <c:v>4.303721512554322</c:v>
                  </c:pt>
                  <c:pt idx="6">
                    <c:v>4.2200324222151115</c:v>
                  </c:pt>
                  <c:pt idx="7">
                    <c:v>4.0384419857472391</c:v>
                  </c:pt>
                  <c:pt idx="8">
                    <c:v>4.188101979303462</c:v>
                  </c:pt>
                  <c:pt idx="9">
                    <c:v>4.0554429598754869</c:v>
                  </c:pt>
                  <c:pt idx="10">
                    <c:v>4.1583002627326158</c:v>
                  </c:pt>
                  <c:pt idx="11">
                    <c:v>4.2202192844748616</c:v>
                  </c:pt>
                  <c:pt idx="12">
                    <c:v>4.4099602638948765</c:v>
                  </c:pt>
                  <c:pt idx="13">
                    <c:v>4.3839271310806831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Hoja2!$P$8:$P$21</c:f>
              <c:numCache>
                <c:formatCode>General</c:formatCode>
                <c:ptCount val="14"/>
                <c:pt idx="0">
                  <c:v>0</c:v>
                </c:pt>
                <c:pt idx="1">
                  <c:v>21.858517429847105</c:v>
                </c:pt>
                <c:pt idx="2">
                  <c:v>35.730293931930021</c:v>
                </c:pt>
                <c:pt idx="3">
                  <c:v>41.544079591982239</c:v>
                </c:pt>
                <c:pt idx="4">
                  <c:v>43.430661062609509</c:v>
                </c:pt>
                <c:pt idx="5">
                  <c:v>43.071241698577047</c:v>
                </c:pt>
                <c:pt idx="6">
                  <c:v>42.791878181105403</c:v>
                </c:pt>
                <c:pt idx="7">
                  <c:v>42.908223993616609</c:v>
                </c:pt>
                <c:pt idx="8">
                  <c:v>43.099804649741024</c:v>
                </c:pt>
                <c:pt idx="9">
                  <c:v>43.241290356224518</c:v>
                </c:pt>
                <c:pt idx="10">
                  <c:v>43.377642647782622</c:v>
                </c:pt>
                <c:pt idx="11">
                  <c:v>43.776566454682502</c:v>
                </c:pt>
                <c:pt idx="12">
                  <c:v>44.366055585458369</c:v>
                </c:pt>
                <c:pt idx="13">
                  <c:v>44.127439288271631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47-445A-83B7-8D36560C2F74}"/>
            </c:ext>
          </c:extLst>
        </c:ser>
        <c:ser>
          <c:idx val="1"/>
          <c:order val="1"/>
          <c:tx>
            <c:v>5-HT sensibilizado</c:v>
          </c:tx>
          <c:spPr>
            <a:ln w="6350">
              <a:solidFill>
                <a:schemeClr val="tx1"/>
              </a:solidFill>
            </a:ln>
          </c:spPr>
          <c:marker>
            <c:symbol val="square"/>
            <c:size val="1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Hoja2!$AA$8:$AA$21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2.9894446235574645</c:v>
                  </c:pt>
                  <c:pt idx="2">
                    <c:v>3.6142766475374093</c:v>
                  </c:pt>
                  <c:pt idx="3">
                    <c:v>3.0097306520455662</c:v>
                  </c:pt>
                  <c:pt idx="4">
                    <c:v>2.6162975769662582</c:v>
                  </c:pt>
                  <c:pt idx="5">
                    <c:v>2.4112951856138474</c:v>
                  </c:pt>
                  <c:pt idx="6">
                    <c:v>2.42540022974628</c:v>
                  </c:pt>
                  <c:pt idx="7">
                    <c:v>2.4495624083963294</c:v>
                  </c:pt>
                  <c:pt idx="8">
                    <c:v>2.5274320619154449</c:v>
                  </c:pt>
                  <c:pt idx="9">
                    <c:v>2.5971010484271182</c:v>
                  </c:pt>
                  <c:pt idx="10">
                    <c:v>2.6379401581676416</c:v>
                  </c:pt>
                  <c:pt idx="11">
                    <c:v>2.7097481908372187</c:v>
                  </c:pt>
                  <c:pt idx="12">
                    <c:v>2.7885175222656224</c:v>
                  </c:pt>
                  <c:pt idx="13">
                    <c:v>2.7022527125647908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Hoja2!$X$8:$X$21</c:f>
              <c:numCache>
                <c:formatCode>General</c:formatCode>
                <c:ptCount val="14"/>
                <c:pt idx="0">
                  <c:v>0</c:v>
                </c:pt>
                <c:pt idx="1">
                  <c:v>20.830433146366406</c:v>
                </c:pt>
                <c:pt idx="2">
                  <c:v>40.647231180203434</c:v>
                </c:pt>
                <c:pt idx="3">
                  <c:v>48.710361911976776</c:v>
                </c:pt>
                <c:pt idx="4">
                  <c:v>50.578644530608209</c:v>
                </c:pt>
                <c:pt idx="5">
                  <c:v>51.331376942534206</c:v>
                </c:pt>
                <c:pt idx="6">
                  <c:v>50.894744693689404</c:v>
                </c:pt>
                <c:pt idx="7">
                  <c:v>51.043241997507828</c:v>
                </c:pt>
                <c:pt idx="8">
                  <c:v>51.683561249111655</c:v>
                </c:pt>
                <c:pt idx="9">
                  <c:v>52.998677397714978</c:v>
                </c:pt>
                <c:pt idx="10">
                  <c:v>54.270871916557681</c:v>
                </c:pt>
                <c:pt idx="11">
                  <c:v>55.338552627454632</c:v>
                </c:pt>
                <c:pt idx="12">
                  <c:v>56.852910480962166</c:v>
                </c:pt>
                <c:pt idx="13">
                  <c:v>57.123702602179058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47-445A-83B7-8D36560C2F74}"/>
            </c:ext>
          </c:extLst>
        </c:ser>
        <c:ser>
          <c:idx val="2"/>
          <c:order val="2"/>
          <c:tx>
            <c:v>TCB2 control</c:v>
          </c:tx>
          <c:spPr>
            <a:ln w="6350">
              <a:solidFill>
                <a:schemeClr val="tx1"/>
              </a:solidFill>
            </a:ln>
          </c:spPr>
          <c:marker>
            <c:symbol val="diamond"/>
            <c:size val="1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plus"/>
            <c:errValType val="cust"/>
            <c:noEndCap val="0"/>
            <c:plus>
              <c:numRef>
                <c:f>Hoja2!$S$26:$S$39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0.57697863517878645</c:v>
                  </c:pt>
                  <c:pt idx="2">
                    <c:v>0.81026158903698442</c:v>
                  </c:pt>
                  <c:pt idx="3">
                    <c:v>1.0380646528939579</c:v>
                  </c:pt>
                  <c:pt idx="4">
                    <c:v>1.1272091235138502</c:v>
                  </c:pt>
                  <c:pt idx="5">
                    <c:v>1.0475398837263254</c:v>
                  </c:pt>
                  <c:pt idx="6">
                    <c:v>1.0254309784425633</c:v>
                  </c:pt>
                  <c:pt idx="7">
                    <c:v>0.95583895346697445</c:v>
                  </c:pt>
                  <c:pt idx="8">
                    <c:v>0.85332458997941363</c:v>
                  </c:pt>
                  <c:pt idx="9">
                    <c:v>0.85459428537763027</c:v>
                  </c:pt>
                  <c:pt idx="10">
                    <c:v>0.87717262597634216</c:v>
                  </c:pt>
                  <c:pt idx="11">
                    <c:v>0.96458209587286514</c:v>
                  </c:pt>
                  <c:pt idx="12">
                    <c:v>1.1823032528184554</c:v>
                  </c:pt>
                  <c:pt idx="13">
                    <c:v>1.4021420376560965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Hoja2!$P$26:$P$39</c:f>
              <c:numCache>
                <c:formatCode>General</c:formatCode>
                <c:ptCount val="14"/>
                <c:pt idx="0">
                  <c:v>0</c:v>
                </c:pt>
                <c:pt idx="1">
                  <c:v>3.5564573565439543</c:v>
                </c:pt>
                <c:pt idx="2">
                  <c:v>7.1314927838056654</c:v>
                </c:pt>
                <c:pt idx="3">
                  <c:v>10.964557251056466</c:v>
                </c:pt>
                <c:pt idx="4">
                  <c:v>13.854763437766968</c:v>
                </c:pt>
                <c:pt idx="5">
                  <c:v>15.906416179776981</c:v>
                </c:pt>
                <c:pt idx="6">
                  <c:v>16.962566425415034</c:v>
                </c:pt>
                <c:pt idx="7">
                  <c:v>17.598959226910218</c:v>
                </c:pt>
                <c:pt idx="8">
                  <c:v>17.855177796716603</c:v>
                </c:pt>
                <c:pt idx="9">
                  <c:v>17.56569052695836</c:v>
                </c:pt>
                <c:pt idx="10">
                  <c:v>17.535562451825516</c:v>
                </c:pt>
                <c:pt idx="11">
                  <c:v>17.488805963234192</c:v>
                </c:pt>
                <c:pt idx="12">
                  <c:v>17.043258242323923</c:v>
                </c:pt>
                <c:pt idx="13">
                  <c:v>17.163203078353547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47-445A-83B7-8D36560C2F74}"/>
            </c:ext>
          </c:extLst>
        </c:ser>
        <c:ser>
          <c:idx val="3"/>
          <c:order val="3"/>
          <c:tx>
            <c:v>TCB Sensibilizado</c:v>
          </c:tx>
          <c:spPr>
            <a:ln w="6350">
              <a:solidFill>
                <a:schemeClr val="tx1"/>
              </a:solidFill>
            </a:ln>
          </c:spPr>
          <c:marker>
            <c:symbol val="diamond"/>
            <c:size val="18"/>
            <c:spPr>
              <a:solidFill>
                <a:schemeClr val="tx1"/>
              </a:solidFill>
            </c:spPr>
          </c:marker>
          <c:errBars>
            <c:errDir val="y"/>
            <c:errBarType val="pl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Hoja2!$X$26:$X$39</c:f>
              <c:numCache>
                <c:formatCode>General</c:formatCode>
                <c:ptCount val="14"/>
                <c:pt idx="0">
                  <c:v>0</c:v>
                </c:pt>
                <c:pt idx="1">
                  <c:v>4.1046414000650913</c:v>
                </c:pt>
                <c:pt idx="2">
                  <c:v>10.993889281313159</c:v>
                </c:pt>
                <c:pt idx="3">
                  <c:v>16.884760270665137</c:v>
                </c:pt>
                <c:pt idx="4">
                  <c:v>20.836211473558659</c:v>
                </c:pt>
                <c:pt idx="5">
                  <c:v>24.192646598035189</c:v>
                </c:pt>
                <c:pt idx="6">
                  <c:v>25.741988125621308</c:v>
                </c:pt>
                <c:pt idx="7">
                  <c:v>26.467473437380718</c:v>
                </c:pt>
                <c:pt idx="8">
                  <c:v>26.714361189462039</c:v>
                </c:pt>
                <c:pt idx="9">
                  <c:v>26.971079490418383</c:v>
                </c:pt>
                <c:pt idx="10">
                  <c:v>26.376105236525412</c:v>
                </c:pt>
                <c:pt idx="11">
                  <c:v>26.201432093988021</c:v>
                </c:pt>
                <c:pt idx="12">
                  <c:v>26.093812299224666</c:v>
                </c:pt>
                <c:pt idx="13">
                  <c:v>26.533300077296111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47-445A-83B7-8D36560C2F74}"/>
            </c:ext>
          </c:extLst>
        </c:ser>
        <c:ser>
          <c:idx val="4"/>
          <c:order val="4"/>
          <c:tx>
            <c:v>BW723C86</c:v>
          </c:tx>
          <c:spPr>
            <a:ln w="6350">
              <a:solidFill>
                <a:schemeClr val="tx1"/>
              </a:solidFill>
            </a:ln>
          </c:spPr>
          <c:marker>
            <c:symbol val="triangle"/>
            <c:size val="15"/>
            <c:spPr>
              <a:solidFill>
                <a:schemeClr val="bg1"/>
              </a:solidFill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Hoja2!$S$62:$S$75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0.30125529439082782</c:v>
                  </c:pt>
                  <c:pt idx="2">
                    <c:v>0.37276232955373917</c:v>
                  </c:pt>
                  <c:pt idx="3">
                    <c:v>0.31342427554687202</c:v>
                  </c:pt>
                  <c:pt idx="4">
                    <c:v>0.38482956771690663</c:v>
                  </c:pt>
                  <c:pt idx="5">
                    <c:v>0.372431991736907</c:v>
                  </c:pt>
                  <c:pt idx="6">
                    <c:v>0.32957072627542472</c:v>
                  </c:pt>
                  <c:pt idx="7">
                    <c:v>0.36918390436159915</c:v>
                  </c:pt>
                  <c:pt idx="8">
                    <c:v>0.35881116428543008</c:v>
                  </c:pt>
                  <c:pt idx="9">
                    <c:v>0.39436055917932006</c:v>
                  </c:pt>
                  <c:pt idx="10">
                    <c:v>0.41734715040837028</c:v>
                  </c:pt>
                  <c:pt idx="11">
                    <c:v>0.38079899341740214</c:v>
                  </c:pt>
                  <c:pt idx="12">
                    <c:v>0.42610513164790309</c:v>
                  </c:pt>
                  <c:pt idx="13">
                    <c:v>0.45122916041545902</c:v>
                  </c:pt>
                </c:numCache>
              </c:numRef>
            </c:minus>
          </c:errBars>
          <c:val>
            <c:numRef>
              <c:f>Hoja2!$P$62:$P$75</c:f>
              <c:numCache>
                <c:formatCode>General</c:formatCode>
                <c:ptCount val="14"/>
                <c:pt idx="0">
                  <c:v>0</c:v>
                </c:pt>
                <c:pt idx="1">
                  <c:v>-0.14014499148015852</c:v>
                </c:pt>
                <c:pt idx="2">
                  <c:v>3.4268827450389922E-2</c:v>
                </c:pt>
                <c:pt idx="3">
                  <c:v>0.22514658960951736</c:v>
                </c:pt>
                <c:pt idx="4">
                  <c:v>0.11612308041105726</c:v>
                </c:pt>
                <c:pt idx="5">
                  <c:v>0.30368897762942748</c:v>
                </c:pt>
                <c:pt idx="6">
                  <c:v>0.31147178930670871</c:v>
                </c:pt>
                <c:pt idx="7">
                  <c:v>0.49697316172260042</c:v>
                </c:pt>
                <c:pt idx="8">
                  <c:v>0.22748870783315672</c:v>
                </c:pt>
                <c:pt idx="9">
                  <c:v>0.32990127668299241</c:v>
                </c:pt>
                <c:pt idx="10">
                  <c:v>0.36806566213004011</c:v>
                </c:pt>
                <c:pt idx="11">
                  <c:v>0.54672200304218321</c:v>
                </c:pt>
                <c:pt idx="12">
                  <c:v>0.46270153557004551</c:v>
                </c:pt>
                <c:pt idx="13">
                  <c:v>0.3998864805884953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47-445A-83B7-8D36560C2F74}"/>
            </c:ext>
          </c:extLst>
        </c:ser>
        <c:ser>
          <c:idx val="5"/>
          <c:order val="5"/>
          <c:tx>
            <c:v>BW723C86 sensibilizados</c:v>
          </c:tx>
          <c:spPr>
            <a:ln w="6350">
              <a:solidFill>
                <a:schemeClr val="tx1"/>
              </a:solidFill>
            </a:ln>
          </c:spPr>
          <c:marker>
            <c:symbol val="triangle"/>
            <c:size val="15"/>
            <c:spPr>
              <a:solidFill>
                <a:schemeClr val="tx1"/>
              </a:solidFill>
            </c:spPr>
          </c:marker>
          <c:val>
            <c:numRef>
              <c:f>Hoja2!$X$62:$X$75</c:f>
              <c:numCache>
                <c:formatCode>General</c:formatCode>
                <c:ptCount val="14"/>
                <c:pt idx="0">
                  <c:v>0</c:v>
                </c:pt>
                <c:pt idx="1">
                  <c:v>-6.533087494015874E-2</c:v>
                </c:pt>
                <c:pt idx="2">
                  <c:v>0.24649734525466377</c:v>
                </c:pt>
                <c:pt idx="3">
                  <c:v>0.28898022159003373</c:v>
                </c:pt>
                <c:pt idx="4">
                  <c:v>0.6385955002379865</c:v>
                </c:pt>
                <c:pt idx="5">
                  <c:v>1.0670294504840512</c:v>
                </c:pt>
                <c:pt idx="6">
                  <c:v>1.1685050924331915</c:v>
                </c:pt>
                <c:pt idx="7">
                  <c:v>1.4014801213447092</c:v>
                </c:pt>
                <c:pt idx="8">
                  <c:v>1.3737249037490054</c:v>
                </c:pt>
                <c:pt idx="9">
                  <c:v>1.4266574754701797</c:v>
                </c:pt>
                <c:pt idx="10">
                  <c:v>1.6684410782598289</c:v>
                </c:pt>
                <c:pt idx="11">
                  <c:v>1.6504919315646671</c:v>
                </c:pt>
                <c:pt idx="12">
                  <c:v>1.9120014719629106</c:v>
                </c:pt>
                <c:pt idx="13">
                  <c:v>1.9798832678994931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47-445A-83B7-8D36560C2F74}"/>
            </c:ext>
          </c:extLst>
        </c:ser>
        <c:ser>
          <c:idx val="6"/>
          <c:order val="6"/>
          <c:tx>
            <c:v>WAY161593</c:v>
          </c:tx>
          <c:spPr>
            <a:ln w="6350">
              <a:solidFill>
                <a:schemeClr val="tx1"/>
              </a:solidFill>
            </a:ln>
          </c:spPr>
          <c:marker>
            <c:symbol val="triangle"/>
            <c:size val="15"/>
            <c:spPr>
              <a:solidFill>
                <a:schemeClr val="tx1"/>
              </a:solidFill>
            </c:spPr>
          </c:marker>
          <c:val>
            <c:numRef>
              <c:f>Hoja2!$X$44:$X$57</c:f>
              <c:numCache>
                <c:formatCode>General</c:formatCode>
                <c:ptCount val="14"/>
                <c:pt idx="0">
                  <c:v>0</c:v>
                </c:pt>
                <c:pt idx="1">
                  <c:v>2.3005223256186391</c:v>
                </c:pt>
                <c:pt idx="2">
                  <c:v>5.4462704165832712</c:v>
                </c:pt>
                <c:pt idx="3">
                  <c:v>9.3282374433482289</c:v>
                </c:pt>
                <c:pt idx="4">
                  <c:v>11.479118441244031</c:v>
                </c:pt>
                <c:pt idx="5">
                  <c:v>13.665750190960093</c:v>
                </c:pt>
                <c:pt idx="6">
                  <c:v>14.941717760407506</c:v>
                </c:pt>
                <c:pt idx="7">
                  <c:v>15.47142761556505</c:v>
                </c:pt>
                <c:pt idx="8">
                  <c:v>16.149900023988149</c:v>
                </c:pt>
                <c:pt idx="9">
                  <c:v>16.306370755367936</c:v>
                </c:pt>
                <c:pt idx="10">
                  <c:v>16.184180843885382</c:v>
                </c:pt>
                <c:pt idx="11">
                  <c:v>16.606033571119127</c:v>
                </c:pt>
                <c:pt idx="12">
                  <c:v>16.326346113391981</c:v>
                </c:pt>
                <c:pt idx="13">
                  <c:v>16.213772767391657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47-445A-83B7-8D36560C2F74}"/>
            </c:ext>
          </c:extLst>
        </c:ser>
        <c:ser>
          <c:idx val="7"/>
          <c:order val="7"/>
          <c:tx>
            <c:v>WAY161503 sensibilizado</c:v>
          </c:tx>
          <c:spPr>
            <a:ln w="6350">
              <a:solidFill>
                <a:schemeClr val="tx1"/>
              </a:solidFill>
            </a:ln>
          </c:spPr>
          <c:marker>
            <c:symbol val="triangle"/>
            <c:size val="15"/>
            <c:spPr>
              <a:solidFill>
                <a:schemeClr val="bg1"/>
              </a:solidFill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Hoja2!$S$44:$S$57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0.88163879992463612</c:v>
                  </c:pt>
                  <c:pt idx="2">
                    <c:v>1.001992309111468</c:v>
                  </c:pt>
                  <c:pt idx="3">
                    <c:v>1.1645553124772854</c:v>
                  </c:pt>
                  <c:pt idx="4">
                    <c:v>1.3801067503730438</c:v>
                  </c:pt>
                  <c:pt idx="5">
                    <c:v>1.3404910553275071</c:v>
                  </c:pt>
                  <c:pt idx="6">
                    <c:v>1.4735756022055448</c:v>
                  </c:pt>
                  <c:pt idx="7">
                    <c:v>1.5064878931752035</c:v>
                  </c:pt>
                  <c:pt idx="8">
                    <c:v>1.400473748056805</c:v>
                  </c:pt>
                  <c:pt idx="9">
                    <c:v>1.4836494236368718</c:v>
                  </c:pt>
                  <c:pt idx="10">
                    <c:v>1.3161544287716846</c:v>
                  </c:pt>
                  <c:pt idx="11">
                    <c:v>1.4380121124934566</c:v>
                  </c:pt>
                  <c:pt idx="12">
                    <c:v>1.5098653358196827</c:v>
                  </c:pt>
                  <c:pt idx="13">
                    <c:v>1.5498181771147062</c:v>
                  </c:pt>
                </c:numCache>
              </c:numRef>
            </c:minus>
          </c:errBars>
          <c:val>
            <c:numRef>
              <c:f>Hoja2!$P$44:$P$57</c:f>
              <c:numCache>
                <c:formatCode>General</c:formatCode>
                <c:ptCount val="14"/>
                <c:pt idx="0">
                  <c:v>0</c:v>
                </c:pt>
                <c:pt idx="1">
                  <c:v>3.9203490669312515</c:v>
                </c:pt>
                <c:pt idx="2">
                  <c:v>6.4975314456211475</c:v>
                </c:pt>
                <c:pt idx="3">
                  <c:v>8.7527912266812002</c:v>
                </c:pt>
                <c:pt idx="4">
                  <c:v>10.411775068135901</c:v>
                </c:pt>
                <c:pt idx="5">
                  <c:v>11.261307766181048</c:v>
                </c:pt>
                <c:pt idx="6">
                  <c:v>11.954630772898048</c:v>
                </c:pt>
                <c:pt idx="7">
                  <c:v>12.218777482879018</c:v>
                </c:pt>
                <c:pt idx="8">
                  <c:v>12.532079525828836</c:v>
                </c:pt>
                <c:pt idx="9">
                  <c:v>12.554270409044584</c:v>
                </c:pt>
                <c:pt idx="10">
                  <c:v>12.665792130856843</c:v>
                </c:pt>
                <c:pt idx="11">
                  <c:v>12.999634775247838</c:v>
                </c:pt>
                <c:pt idx="12">
                  <c:v>13.25045473324019</c:v>
                </c:pt>
                <c:pt idx="13">
                  <c:v>13.813106434119778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47-445A-83B7-8D36560C2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34464"/>
        <c:axId val="279936000"/>
      </c:lineChart>
      <c:catAx>
        <c:axId val="279934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79936000"/>
        <c:crosses val="autoZero"/>
        <c:auto val="1"/>
        <c:lblAlgn val="ctr"/>
        <c:lblOffset val="100"/>
        <c:noMultiLvlLbl val="0"/>
      </c:catAx>
      <c:valAx>
        <c:axId val="27993600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279934464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16"/>
          </c:marker>
          <c:dPt>
            <c:idx val="1"/>
            <c:marker>
              <c:symbol val="squar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0-04C8-4A33-827B-FEF5ACCCE39C}"/>
              </c:ext>
            </c:extLst>
          </c:dPt>
          <c:errBars>
            <c:errDir val="y"/>
            <c:errBarType val="plus"/>
            <c:errValType val="cust"/>
            <c:noEndCap val="0"/>
            <c:plus>
              <c:numRef>
                <c:f>'Agonistas C'!$AR$11:$AR$24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3.3019016702024615</c:v>
                  </c:pt>
                  <c:pt idx="2">
                    <c:v>4.3706404732728856</c:v>
                  </c:pt>
                  <c:pt idx="3">
                    <c:v>4.4779006088187439</c:v>
                  </c:pt>
                  <c:pt idx="4">
                    <c:v>4.5232358561478998</c:v>
                  </c:pt>
                  <c:pt idx="5">
                    <c:v>4.303721512554322</c:v>
                  </c:pt>
                  <c:pt idx="6">
                    <c:v>4.2200324222151115</c:v>
                  </c:pt>
                  <c:pt idx="7">
                    <c:v>4.0384419857472391</c:v>
                  </c:pt>
                  <c:pt idx="8">
                    <c:v>4.188101979303462</c:v>
                  </c:pt>
                  <c:pt idx="9">
                    <c:v>4.0554429598754869</c:v>
                  </c:pt>
                  <c:pt idx="10">
                    <c:v>4.1583002627326158</c:v>
                  </c:pt>
                  <c:pt idx="11">
                    <c:v>4.2202192844748616</c:v>
                  </c:pt>
                  <c:pt idx="12">
                    <c:v>4.4099602638948765</c:v>
                  </c:pt>
                  <c:pt idx="13">
                    <c:v>4.3839271310806831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'Agonistas C'!$AO$11:$AO$24</c:f>
              <c:numCache>
                <c:formatCode>General</c:formatCode>
                <c:ptCount val="14"/>
                <c:pt idx="0">
                  <c:v>0</c:v>
                </c:pt>
                <c:pt idx="1">
                  <c:v>21.858517429847105</c:v>
                </c:pt>
                <c:pt idx="2">
                  <c:v>35.730293931930021</c:v>
                </c:pt>
                <c:pt idx="3">
                  <c:v>41.544079591982239</c:v>
                </c:pt>
                <c:pt idx="4">
                  <c:v>43.430661062609509</c:v>
                </c:pt>
                <c:pt idx="5">
                  <c:v>43.071241698577047</c:v>
                </c:pt>
                <c:pt idx="6">
                  <c:v>42.791878181105403</c:v>
                </c:pt>
                <c:pt idx="7">
                  <c:v>42.908223993616609</c:v>
                </c:pt>
                <c:pt idx="8">
                  <c:v>43.099804649741024</c:v>
                </c:pt>
                <c:pt idx="9">
                  <c:v>43.241290356224518</c:v>
                </c:pt>
                <c:pt idx="10">
                  <c:v>43.377642647782622</c:v>
                </c:pt>
                <c:pt idx="11">
                  <c:v>43.776566454682502</c:v>
                </c:pt>
                <c:pt idx="12">
                  <c:v>44.366055585458369</c:v>
                </c:pt>
                <c:pt idx="13">
                  <c:v>44.127439288271631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C8-4A33-827B-FEF5ACCCE39C}"/>
            </c:ext>
          </c:extLst>
        </c:ser>
        <c:ser>
          <c:idx val="1"/>
          <c:order val="1"/>
          <c:marker>
            <c:symbol val="diamond"/>
            <c:size val="16"/>
          </c:marker>
          <c:errBars>
            <c:errDir val="y"/>
            <c:errBarType val="plus"/>
            <c:errValType val="cust"/>
            <c:noEndCap val="0"/>
            <c:plus>
              <c:numRef>
                <c:f>'Agonistas C'!$AR$34:$AR$47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0.57697863517878645</c:v>
                  </c:pt>
                  <c:pt idx="2">
                    <c:v>0.81026158903698442</c:v>
                  </c:pt>
                  <c:pt idx="3">
                    <c:v>1.0380646528939579</c:v>
                  </c:pt>
                  <c:pt idx="4">
                    <c:v>1.1272091235138502</c:v>
                  </c:pt>
                  <c:pt idx="5">
                    <c:v>1.0475398837263254</c:v>
                  </c:pt>
                  <c:pt idx="6">
                    <c:v>1.0254309784425633</c:v>
                  </c:pt>
                  <c:pt idx="7">
                    <c:v>0.95583895346697445</c:v>
                  </c:pt>
                  <c:pt idx="8">
                    <c:v>0.85332458997941363</c:v>
                  </c:pt>
                  <c:pt idx="9">
                    <c:v>0.85459428537763027</c:v>
                  </c:pt>
                  <c:pt idx="10">
                    <c:v>0.87717262597634216</c:v>
                  </c:pt>
                  <c:pt idx="11">
                    <c:v>0.96458209587286514</c:v>
                  </c:pt>
                  <c:pt idx="12">
                    <c:v>1.1823032528184554</c:v>
                  </c:pt>
                  <c:pt idx="13">
                    <c:v>1.4021420376560965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'Agonistas C'!$AO$34:$AO$47</c:f>
              <c:numCache>
                <c:formatCode>General</c:formatCode>
                <c:ptCount val="14"/>
                <c:pt idx="0">
                  <c:v>0</c:v>
                </c:pt>
                <c:pt idx="1">
                  <c:v>3.5564573565439543</c:v>
                </c:pt>
                <c:pt idx="2">
                  <c:v>7.1314927838056654</c:v>
                </c:pt>
                <c:pt idx="3">
                  <c:v>10.964557251056466</c:v>
                </c:pt>
                <c:pt idx="4">
                  <c:v>13.854763437766968</c:v>
                </c:pt>
                <c:pt idx="5">
                  <c:v>15.906416179776981</c:v>
                </c:pt>
                <c:pt idx="6">
                  <c:v>16.962566425415034</c:v>
                </c:pt>
                <c:pt idx="7">
                  <c:v>17.598959226910218</c:v>
                </c:pt>
                <c:pt idx="8">
                  <c:v>17.855177796716603</c:v>
                </c:pt>
                <c:pt idx="9">
                  <c:v>17.56569052695836</c:v>
                </c:pt>
                <c:pt idx="10">
                  <c:v>17.535562451825516</c:v>
                </c:pt>
                <c:pt idx="11">
                  <c:v>17.488805963234192</c:v>
                </c:pt>
                <c:pt idx="12">
                  <c:v>17.043258242323923</c:v>
                </c:pt>
                <c:pt idx="13">
                  <c:v>17.163203078353547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C8-4A33-827B-FEF5ACCCE39C}"/>
            </c:ext>
          </c:extLst>
        </c:ser>
        <c:ser>
          <c:idx val="2"/>
          <c:order val="2"/>
          <c:marker>
            <c:symbol val="triangle"/>
            <c:size val="16"/>
          </c:marker>
          <c:val>
            <c:numRef>
              <c:f>'Agonistas C'!$AO$57:$AO$70</c:f>
              <c:numCache>
                <c:formatCode>General</c:formatCode>
                <c:ptCount val="14"/>
                <c:pt idx="0">
                  <c:v>0</c:v>
                </c:pt>
                <c:pt idx="1">
                  <c:v>3.9203490669312515</c:v>
                </c:pt>
                <c:pt idx="2">
                  <c:v>6.4975314456211475</c:v>
                </c:pt>
                <c:pt idx="3">
                  <c:v>8.7527912266812002</c:v>
                </c:pt>
                <c:pt idx="4">
                  <c:v>10.411775068135901</c:v>
                </c:pt>
                <c:pt idx="5">
                  <c:v>11.261307766181048</c:v>
                </c:pt>
                <c:pt idx="6">
                  <c:v>11.954630772898048</c:v>
                </c:pt>
                <c:pt idx="7">
                  <c:v>12.218777482879018</c:v>
                </c:pt>
                <c:pt idx="8">
                  <c:v>12.532079525828836</c:v>
                </c:pt>
                <c:pt idx="9">
                  <c:v>12.554270409044584</c:v>
                </c:pt>
                <c:pt idx="10">
                  <c:v>12.665792130856843</c:v>
                </c:pt>
                <c:pt idx="11">
                  <c:v>12.999634775247838</c:v>
                </c:pt>
                <c:pt idx="12">
                  <c:v>13.250454733240192</c:v>
                </c:pt>
                <c:pt idx="13">
                  <c:v>13.813106434119778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C8-4A33-827B-FEF5ACCCE39C}"/>
            </c:ext>
          </c:extLst>
        </c:ser>
        <c:ser>
          <c:idx val="3"/>
          <c:order val="3"/>
          <c:marker>
            <c:symbol val="triangle"/>
            <c:size val="16"/>
          </c:marker>
          <c:val>
            <c:numRef>
              <c:f>'Agonistas C'!$AO$80:$AO$93</c:f>
              <c:numCache>
                <c:formatCode>General</c:formatCode>
                <c:ptCount val="14"/>
                <c:pt idx="0">
                  <c:v>0</c:v>
                </c:pt>
                <c:pt idx="1">
                  <c:v>-0.14014499148015852</c:v>
                </c:pt>
                <c:pt idx="2">
                  <c:v>3.4268827450389922E-2</c:v>
                </c:pt>
                <c:pt idx="3">
                  <c:v>0.22514658960951736</c:v>
                </c:pt>
                <c:pt idx="4">
                  <c:v>0.11612308041105726</c:v>
                </c:pt>
                <c:pt idx="5">
                  <c:v>0.30368897762942748</c:v>
                </c:pt>
                <c:pt idx="6">
                  <c:v>0.31147178930670871</c:v>
                </c:pt>
                <c:pt idx="7">
                  <c:v>0.49697316172260042</c:v>
                </c:pt>
                <c:pt idx="8">
                  <c:v>0.22748870783315672</c:v>
                </c:pt>
                <c:pt idx="9">
                  <c:v>0.32990127668299241</c:v>
                </c:pt>
                <c:pt idx="10">
                  <c:v>0.36806566213004011</c:v>
                </c:pt>
                <c:pt idx="11">
                  <c:v>0.54672200304218321</c:v>
                </c:pt>
                <c:pt idx="12">
                  <c:v>0.46270153557004551</c:v>
                </c:pt>
                <c:pt idx="13">
                  <c:v>0.3998864805884953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C8-4A33-827B-FEF5ACCCE39C}"/>
            </c:ext>
          </c:extLst>
        </c:ser>
        <c:ser>
          <c:idx val="4"/>
          <c:order val="4"/>
          <c:tx>
            <c:v>5HTSENS</c:v>
          </c:tx>
          <c:val>
            <c:numRef>
              <c:f>'5-HT Sensibilizados'!$AS$13:$AS$26</c:f>
              <c:numCache>
                <c:formatCode>General</c:formatCode>
                <c:ptCount val="14"/>
                <c:pt idx="0">
                  <c:v>0</c:v>
                </c:pt>
                <c:pt idx="1">
                  <c:v>19.18857836994119</c:v>
                </c:pt>
                <c:pt idx="2">
                  <c:v>42.591659770234955</c:v>
                </c:pt>
                <c:pt idx="3">
                  <c:v>55.337237565522813</c:v>
                </c:pt>
                <c:pt idx="4">
                  <c:v>59.730844860306448</c:v>
                </c:pt>
                <c:pt idx="5">
                  <c:v>60.57597533151953</c:v>
                </c:pt>
                <c:pt idx="6">
                  <c:v>60.092483944782145</c:v>
                </c:pt>
                <c:pt idx="7">
                  <c:v>59.075753215565456</c:v>
                </c:pt>
                <c:pt idx="8">
                  <c:v>59.375718557354318</c:v>
                </c:pt>
                <c:pt idx="9">
                  <c:v>59.717744819396408</c:v>
                </c:pt>
                <c:pt idx="10">
                  <c:v>60.429720389743594</c:v>
                </c:pt>
                <c:pt idx="11">
                  <c:v>61.389667973585645</c:v>
                </c:pt>
                <c:pt idx="12">
                  <c:v>62.136129039773735</c:v>
                </c:pt>
                <c:pt idx="13">
                  <c:v>62.852384453824676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C8-4A33-827B-FEF5ACCCE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11680"/>
        <c:axId val="276721664"/>
      </c:lineChart>
      <c:catAx>
        <c:axId val="27671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276721664"/>
        <c:crosses val="autoZero"/>
        <c:auto val="1"/>
        <c:lblAlgn val="ctr"/>
        <c:lblOffset val="100"/>
        <c:noMultiLvlLbl val="0"/>
      </c:catAx>
      <c:valAx>
        <c:axId val="276721664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76711680"/>
        <c:crosses val="autoZero"/>
        <c:crossBetween val="between"/>
        <c:majorUnit val="20"/>
        <c:minorUnit val="1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square"/>
            <c:size val="16"/>
          </c:marker>
          <c:dPt>
            <c:idx val="1"/>
            <c:marker>
              <c:symbol val="square"/>
              <c:size val="15"/>
            </c:marker>
            <c:bubble3D val="0"/>
            <c:extLst>
              <c:ext xmlns:c16="http://schemas.microsoft.com/office/drawing/2014/chart" uri="{C3380CC4-5D6E-409C-BE32-E72D297353CC}">
                <c16:uniqueId val="{00000000-9CA9-441C-9AE0-88B98944C8F4}"/>
              </c:ext>
            </c:extLst>
          </c:dPt>
          <c:errBars>
            <c:errDir val="y"/>
            <c:errBarType val="plus"/>
            <c:errValType val="cust"/>
            <c:noEndCap val="0"/>
            <c:plus>
              <c:numRef>
                <c:f>'Agonistas C'!$AR$11:$AR$24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3.3019016702024615</c:v>
                  </c:pt>
                  <c:pt idx="2">
                    <c:v>4.3706404732728856</c:v>
                  </c:pt>
                  <c:pt idx="3">
                    <c:v>4.4779006088187439</c:v>
                  </c:pt>
                  <c:pt idx="4">
                    <c:v>4.5232358561478998</c:v>
                  </c:pt>
                  <c:pt idx="5">
                    <c:v>4.303721512554322</c:v>
                  </c:pt>
                  <c:pt idx="6">
                    <c:v>4.2200324222151115</c:v>
                  </c:pt>
                  <c:pt idx="7">
                    <c:v>4.0384419857472391</c:v>
                  </c:pt>
                  <c:pt idx="8">
                    <c:v>4.188101979303462</c:v>
                  </c:pt>
                  <c:pt idx="9">
                    <c:v>4.0554429598754869</c:v>
                  </c:pt>
                  <c:pt idx="10">
                    <c:v>4.1583002627326158</c:v>
                  </c:pt>
                  <c:pt idx="11">
                    <c:v>4.2202192844748616</c:v>
                  </c:pt>
                  <c:pt idx="12">
                    <c:v>4.4099602638948765</c:v>
                  </c:pt>
                  <c:pt idx="13">
                    <c:v>4.3839271310806831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'Agonistas C'!$AO$11:$AO$24</c:f>
              <c:numCache>
                <c:formatCode>General</c:formatCode>
                <c:ptCount val="14"/>
                <c:pt idx="0">
                  <c:v>0</c:v>
                </c:pt>
                <c:pt idx="1">
                  <c:v>21.858517429847105</c:v>
                </c:pt>
                <c:pt idx="2">
                  <c:v>35.730293931930021</c:v>
                </c:pt>
                <c:pt idx="3">
                  <c:v>41.544079591982239</c:v>
                </c:pt>
                <c:pt idx="4">
                  <c:v>43.430661062609509</c:v>
                </c:pt>
                <c:pt idx="5">
                  <c:v>43.071241698577047</c:v>
                </c:pt>
                <c:pt idx="6">
                  <c:v>42.791878181105403</c:v>
                </c:pt>
                <c:pt idx="7">
                  <c:v>42.908223993616609</c:v>
                </c:pt>
                <c:pt idx="8">
                  <c:v>43.099804649741024</c:v>
                </c:pt>
                <c:pt idx="9">
                  <c:v>43.241290356224518</c:v>
                </c:pt>
                <c:pt idx="10">
                  <c:v>43.377642647782622</c:v>
                </c:pt>
                <c:pt idx="11">
                  <c:v>43.776566454682502</c:v>
                </c:pt>
                <c:pt idx="12">
                  <c:v>44.366055585458369</c:v>
                </c:pt>
                <c:pt idx="13">
                  <c:v>44.127439288271631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A9-441C-9AE0-88B98944C8F4}"/>
            </c:ext>
          </c:extLst>
        </c:ser>
        <c:ser>
          <c:idx val="1"/>
          <c:order val="1"/>
          <c:marker>
            <c:symbol val="diamond"/>
            <c:size val="16"/>
          </c:marker>
          <c:errBars>
            <c:errDir val="y"/>
            <c:errBarType val="plus"/>
            <c:errValType val="cust"/>
            <c:noEndCap val="0"/>
            <c:plus>
              <c:numRef>
                <c:f>'Agonistas C'!$AR$34:$AR$47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0.57697863517878645</c:v>
                  </c:pt>
                  <c:pt idx="2">
                    <c:v>0.81026158903698442</c:v>
                  </c:pt>
                  <c:pt idx="3">
                    <c:v>1.0380646528939579</c:v>
                  </c:pt>
                  <c:pt idx="4">
                    <c:v>1.1272091235138502</c:v>
                  </c:pt>
                  <c:pt idx="5">
                    <c:v>1.0475398837263254</c:v>
                  </c:pt>
                  <c:pt idx="6">
                    <c:v>1.0254309784425633</c:v>
                  </c:pt>
                  <c:pt idx="7">
                    <c:v>0.95583895346697445</c:v>
                  </c:pt>
                  <c:pt idx="8">
                    <c:v>0.85332458997941363</c:v>
                  </c:pt>
                  <c:pt idx="9">
                    <c:v>0.85459428537763027</c:v>
                  </c:pt>
                  <c:pt idx="10">
                    <c:v>0.87717262597634216</c:v>
                  </c:pt>
                  <c:pt idx="11">
                    <c:v>0.96458209587286514</c:v>
                  </c:pt>
                  <c:pt idx="12">
                    <c:v>1.1823032528184554</c:v>
                  </c:pt>
                  <c:pt idx="13">
                    <c:v>1.4021420376560965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'Agonistas C'!$AO$34:$AO$47</c:f>
              <c:numCache>
                <c:formatCode>General</c:formatCode>
                <c:ptCount val="14"/>
                <c:pt idx="0">
                  <c:v>0</c:v>
                </c:pt>
                <c:pt idx="1">
                  <c:v>3.5564573565439543</c:v>
                </c:pt>
                <c:pt idx="2">
                  <c:v>7.1314927838056654</c:v>
                </c:pt>
                <c:pt idx="3">
                  <c:v>10.964557251056466</c:v>
                </c:pt>
                <c:pt idx="4">
                  <c:v>13.854763437766968</c:v>
                </c:pt>
                <c:pt idx="5">
                  <c:v>15.906416179776981</c:v>
                </c:pt>
                <c:pt idx="6">
                  <c:v>16.962566425415034</c:v>
                </c:pt>
                <c:pt idx="7">
                  <c:v>17.598959226910218</c:v>
                </c:pt>
                <c:pt idx="8">
                  <c:v>17.855177796716603</c:v>
                </c:pt>
                <c:pt idx="9">
                  <c:v>17.56569052695836</c:v>
                </c:pt>
                <c:pt idx="10">
                  <c:v>17.535562451825516</c:v>
                </c:pt>
                <c:pt idx="11">
                  <c:v>17.488805963234192</c:v>
                </c:pt>
                <c:pt idx="12">
                  <c:v>17.043258242323923</c:v>
                </c:pt>
                <c:pt idx="13">
                  <c:v>17.163203078353547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A9-441C-9AE0-88B98944C8F4}"/>
            </c:ext>
          </c:extLst>
        </c:ser>
        <c:ser>
          <c:idx val="2"/>
          <c:order val="2"/>
          <c:marker>
            <c:symbol val="triangle"/>
            <c:size val="16"/>
          </c:marker>
          <c:val>
            <c:numRef>
              <c:f>'Agonistas C'!$AO$57:$AO$70</c:f>
              <c:numCache>
                <c:formatCode>General</c:formatCode>
                <c:ptCount val="14"/>
                <c:pt idx="0">
                  <c:v>0</c:v>
                </c:pt>
                <c:pt idx="1">
                  <c:v>3.9203490669312515</c:v>
                </c:pt>
                <c:pt idx="2">
                  <c:v>6.4975314456211475</c:v>
                </c:pt>
                <c:pt idx="3">
                  <c:v>8.7527912266812002</c:v>
                </c:pt>
                <c:pt idx="4">
                  <c:v>10.411775068135901</c:v>
                </c:pt>
                <c:pt idx="5">
                  <c:v>11.261307766181048</c:v>
                </c:pt>
                <c:pt idx="6">
                  <c:v>11.954630772898048</c:v>
                </c:pt>
                <c:pt idx="7">
                  <c:v>12.218777482879018</c:v>
                </c:pt>
                <c:pt idx="8">
                  <c:v>12.532079525828836</c:v>
                </c:pt>
                <c:pt idx="9">
                  <c:v>12.554270409044584</c:v>
                </c:pt>
                <c:pt idx="10">
                  <c:v>12.665792130856843</c:v>
                </c:pt>
                <c:pt idx="11">
                  <c:v>12.999634775247838</c:v>
                </c:pt>
                <c:pt idx="12">
                  <c:v>13.250454733240192</c:v>
                </c:pt>
                <c:pt idx="13">
                  <c:v>13.813106434119778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A9-441C-9AE0-88B98944C8F4}"/>
            </c:ext>
          </c:extLst>
        </c:ser>
        <c:ser>
          <c:idx val="3"/>
          <c:order val="3"/>
          <c:marker>
            <c:symbol val="triangle"/>
            <c:size val="16"/>
          </c:marker>
          <c:val>
            <c:numRef>
              <c:f>'Agonistas C'!$AO$80:$AO$93</c:f>
              <c:numCache>
                <c:formatCode>General</c:formatCode>
                <c:ptCount val="14"/>
                <c:pt idx="0">
                  <c:v>0</c:v>
                </c:pt>
                <c:pt idx="1">
                  <c:v>-0.14014499148015852</c:v>
                </c:pt>
                <c:pt idx="2">
                  <c:v>3.4268827450389922E-2</c:v>
                </c:pt>
                <c:pt idx="3">
                  <c:v>0.22514658960951736</c:v>
                </c:pt>
                <c:pt idx="4">
                  <c:v>0.11612308041105726</c:v>
                </c:pt>
                <c:pt idx="5">
                  <c:v>0.30368897762942748</c:v>
                </c:pt>
                <c:pt idx="6">
                  <c:v>0.31147178930670871</c:v>
                </c:pt>
                <c:pt idx="7">
                  <c:v>0.49697316172260042</c:v>
                </c:pt>
                <c:pt idx="8">
                  <c:v>0.22748870783315672</c:v>
                </c:pt>
                <c:pt idx="9">
                  <c:v>0.32990127668299241</c:v>
                </c:pt>
                <c:pt idx="10">
                  <c:v>0.36806566213004011</c:v>
                </c:pt>
                <c:pt idx="11">
                  <c:v>0.54672200304218321</c:v>
                </c:pt>
                <c:pt idx="12">
                  <c:v>0.46270153557004551</c:v>
                </c:pt>
                <c:pt idx="13">
                  <c:v>0.3998864805884953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A9-441C-9AE0-88B98944C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115072"/>
        <c:axId val="278116608"/>
      </c:lineChart>
      <c:catAx>
        <c:axId val="278115072"/>
        <c:scaling>
          <c:orientation val="minMax"/>
        </c:scaling>
        <c:delete val="0"/>
        <c:axPos val="b"/>
        <c:majorTickMark val="out"/>
        <c:minorTickMark val="none"/>
        <c:tickLblPos val="nextTo"/>
        <c:crossAx val="278116608"/>
        <c:crosses val="autoZero"/>
        <c:auto val="1"/>
        <c:lblAlgn val="ctr"/>
        <c:lblOffset val="100"/>
        <c:noMultiLvlLbl val="0"/>
      </c:catAx>
      <c:valAx>
        <c:axId val="278116608"/>
        <c:scaling>
          <c:orientation val="minMax"/>
          <c:max val="1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78115072"/>
        <c:crosses val="autoZero"/>
        <c:crossBetween val="between"/>
        <c:majorUnit val="20"/>
        <c:minorUnit val="1"/>
      </c:valAx>
      <c:spPr>
        <a:noFill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'Agonistas C'!$BV$34:$BV$37</c:f>
                <c:numCache>
                  <c:formatCode>General</c:formatCode>
                  <c:ptCount val="4"/>
                  <c:pt idx="0">
                    <c:v>62.861489362331206</c:v>
                  </c:pt>
                  <c:pt idx="1">
                    <c:v>37.28493720324137</c:v>
                  </c:pt>
                  <c:pt idx="2">
                    <c:v>72.265700600036766</c:v>
                  </c:pt>
                  <c:pt idx="3">
                    <c:v>59.269698074481795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'Agonistas C'!$BS$34:$BS$37</c:f>
              <c:numCache>
                <c:formatCode>General</c:formatCode>
                <c:ptCount val="4"/>
                <c:pt idx="0">
                  <c:v>1022.5199504553856</c:v>
                </c:pt>
                <c:pt idx="1">
                  <c:v>250.02811175994134</c:v>
                </c:pt>
                <c:pt idx="2">
                  <c:v>681.48835601776955</c:v>
                </c:pt>
                <c:pt idx="3">
                  <c:v>891.58880291066339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F-452C-8ED2-1C862E85E81C}"/>
            </c:ext>
          </c:extLst>
        </c:ser>
        <c:ser>
          <c:idx val="1"/>
          <c:order val="1"/>
          <c:invertIfNegative val="0"/>
          <c:errBars>
            <c:errBarType val="plus"/>
            <c:errValType val="cust"/>
            <c:noEndCap val="0"/>
            <c:plus>
              <c:numRef>
                <c:f>'Agonistas C'!$BW$34:$BW$37</c:f>
                <c:numCache>
                  <c:formatCode>General</c:formatCode>
                  <c:ptCount val="4"/>
                  <c:pt idx="0">
                    <c:v>0.10287920078205465</c:v>
                  </c:pt>
                  <c:pt idx="1">
                    <c:v>0.32963248655834021</c:v>
                  </c:pt>
                  <c:pt idx="2">
                    <c:v>0.48510739016411197</c:v>
                  </c:pt>
                  <c:pt idx="3">
                    <c:v>1.9146819312039588E-2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'Agonistas C'!$BT$34:$BT$37</c:f>
              <c:numCache>
                <c:formatCode>General</c:formatCode>
                <c:ptCount val="4"/>
                <c:pt idx="0">
                  <c:v>1227.4849187515538</c:v>
                </c:pt>
                <c:pt idx="1">
                  <c:v>289.45206674874453</c:v>
                </c:pt>
                <c:pt idx="2">
                  <c:v>614.76084619462426</c:v>
                </c:pt>
                <c:pt idx="3">
                  <c:v>1109.5680871451586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CF-452C-8ED2-1C862E85E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755392"/>
        <c:axId val="277756928"/>
      </c:barChart>
      <c:catAx>
        <c:axId val="277755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77756928"/>
        <c:crosses val="autoZero"/>
        <c:auto val="1"/>
        <c:lblAlgn val="ctr"/>
        <c:lblOffset val="100"/>
        <c:noMultiLvlLbl val="0"/>
      </c:catAx>
      <c:valAx>
        <c:axId val="277756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7775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'Agonistas C'!$BH$12</c:f>
              <c:strCache>
                <c:ptCount val="1"/>
                <c:pt idx="0">
                  <c:v>5-HT(10-4 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'Agonistas C'!$BL$12</c:f>
                <c:numCache>
                  <c:formatCode>General</c:formatCode>
                  <c:ptCount val="1"/>
                  <c:pt idx="0">
                    <c:v>99.218848778282307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'Agonistas C'!$BI$12</c:f>
              <c:numCache>
                <c:formatCode>General</c:formatCode>
                <c:ptCount val="1"/>
                <c:pt idx="0">
                  <c:v>1022.5199504553856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9-4EBF-88BA-891EA80CD574}"/>
            </c:ext>
          </c:extLst>
        </c:ser>
        <c:ser>
          <c:idx val="1"/>
          <c:order val="1"/>
          <c:tx>
            <c:strRef>
              <c:f>'Agonistas C'!$BH$13</c:f>
              <c:strCache>
                <c:ptCount val="1"/>
                <c:pt idx="0">
                  <c:v>TCB-2 (Agonista 5-HT2A)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'Agonistas C'!$BL$13</c:f>
                <c:numCache>
                  <c:formatCode>General</c:formatCode>
                  <c:ptCount val="1"/>
                  <c:pt idx="0">
                    <c:v>18.291270297924324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'Agonistas C'!$BI$13</c:f>
              <c:numCache>
                <c:formatCode>General</c:formatCode>
                <c:ptCount val="1"/>
                <c:pt idx="0">
                  <c:v>364.09061836302135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9-4EBF-88BA-891EA80CD574}"/>
            </c:ext>
          </c:extLst>
        </c:ser>
        <c:ser>
          <c:idx val="3"/>
          <c:order val="2"/>
          <c:tx>
            <c:strRef>
              <c:f>'Agonistas C'!$BH$14</c:f>
              <c:strCache>
                <c:ptCount val="1"/>
                <c:pt idx="0">
                  <c:v>BW723C86  (agonista 5-HT2B)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'Agonistas C'!$BL$14</c:f>
                <c:numCache>
                  <c:formatCode>General</c:formatCode>
                  <c:ptCount val="1"/>
                  <c:pt idx="0">
                    <c:v>4.3273194800398569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'Agonistas C'!$BI$14</c:f>
              <c:numCache>
                <c:formatCode>General</c:formatCode>
                <c:ptCount val="1"/>
                <c:pt idx="0">
                  <c:v>20.378516160329028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F9-4EBF-88BA-891EA80CD574}"/>
            </c:ext>
          </c:extLst>
        </c:ser>
        <c:ser>
          <c:idx val="2"/>
          <c:order val="3"/>
          <c:tx>
            <c:strRef>
              <c:f>'Agonistas C'!$BH$15</c:f>
              <c:strCache>
                <c:ptCount val="1"/>
                <c:pt idx="0">
                  <c:v>WAY161503 (agonista 5-HT2C)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'Agonistas C'!$BL$15</c:f>
                <c:numCache>
                  <c:formatCode>General</c:formatCode>
                  <c:ptCount val="1"/>
                  <c:pt idx="0">
                    <c:v>30.342536553790243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'Agonistas C'!$BI$15</c:f>
              <c:numCache>
                <c:formatCode>General</c:formatCode>
                <c:ptCount val="1"/>
                <c:pt idx="0">
                  <c:v>271.85189524121154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F9-4EBF-88BA-891EA80CD574}"/>
            </c:ext>
          </c:extLst>
        </c:ser>
        <c:ser>
          <c:idx val="4"/>
          <c:order val="4"/>
          <c:tx>
            <c:strRef>
              <c:f>'Agonistas C'!$BO$13</c:f>
              <c:strCache>
                <c:ptCount val="1"/>
                <c:pt idx="0">
                  <c:v>MDL 100907 (Antagonista 5-HT2A)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'Agonistas C'!$BS$13</c:f>
                <c:numCache>
                  <c:formatCode>General</c:formatCode>
                  <c:ptCount val="1"/>
                  <c:pt idx="0">
                    <c:v>11.552017429297861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'Agonistas C'!$BP$13</c:f>
              <c:numCache>
                <c:formatCode>General</c:formatCode>
                <c:ptCount val="1"/>
                <c:pt idx="0">
                  <c:v>250.02811175994134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F9-4EBF-88BA-891EA80CD574}"/>
            </c:ext>
          </c:extLst>
        </c:ser>
        <c:ser>
          <c:idx val="5"/>
          <c:order val="5"/>
          <c:tx>
            <c:strRef>
              <c:f>'Agonistas C'!$BO$14</c:f>
              <c:strCache>
                <c:ptCount val="1"/>
                <c:pt idx="0">
                  <c:v>RS 127445 (Antagonista 5-HT2B)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'Agonistas C'!$BS$14</c:f>
                <c:numCache>
                  <c:formatCode>General</c:formatCode>
                  <c:ptCount val="1"/>
                  <c:pt idx="0">
                    <c:v>57.178348204204916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'Agonistas C'!$BP$14</c:f>
              <c:numCache>
                <c:formatCode>General</c:formatCode>
                <c:ptCount val="1"/>
                <c:pt idx="0">
                  <c:v>891.58880291066339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F9-4EBF-88BA-891EA80CD574}"/>
            </c:ext>
          </c:extLst>
        </c:ser>
        <c:ser>
          <c:idx val="6"/>
          <c:order val="6"/>
          <c:tx>
            <c:strRef>
              <c:f>'Agonistas C'!$BO$15</c:f>
              <c:strCache>
                <c:ptCount val="1"/>
                <c:pt idx="0">
                  <c:v>RS 10221 (Antagonista 5-HT2C)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'Agonistas C'!$BS$15</c:f>
                <c:numCache>
                  <c:formatCode>General</c:formatCode>
                  <c:ptCount val="1"/>
                  <c:pt idx="0">
                    <c:v>58.62083575205024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'Agonistas C'!$BP$15</c:f>
              <c:numCache>
                <c:formatCode>General</c:formatCode>
                <c:ptCount val="1"/>
                <c:pt idx="0">
                  <c:v>681.48835601776955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F9-4EBF-88BA-891EA80CD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490112"/>
        <c:axId val="278508288"/>
      </c:barChart>
      <c:catAx>
        <c:axId val="2784901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508288"/>
        <c:crosses val="autoZero"/>
        <c:auto val="1"/>
        <c:lblAlgn val="ctr"/>
        <c:lblOffset val="100"/>
        <c:noMultiLvlLbl val="0"/>
      </c:catAx>
      <c:valAx>
        <c:axId val="278508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mpd="sng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49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'Agonistas C'!$BH$19</c:f>
              <c:strCache>
                <c:ptCount val="1"/>
                <c:pt idx="0">
                  <c:v>5-HT(10-4 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plus"/>
            <c:errValType val="fixedVal"/>
            <c:noEndCap val="0"/>
            <c:val val="62.860999999999997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'Agonistas C'!$BI$19</c:f>
              <c:numCache>
                <c:formatCode>General</c:formatCode>
                <c:ptCount val="1"/>
                <c:pt idx="0">
                  <c:v>1227.4849187515538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E-4944-8758-8857F327575E}"/>
            </c:ext>
          </c:extLst>
        </c:ser>
        <c:ser>
          <c:idx val="1"/>
          <c:order val="1"/>
          <c:tx>
            <c:strRef>
              <c:f>'Agonistas C'!$BH$20</c:f>
              <c:strCache>
                <c:ptCount val="1"/>
                <c:pt idx="0">
                  <c:v>TCB-2 (Agonista 5-HT2A)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fixedVal"/>
            <c:noEndCap val="0"/>
            <c:val val="59.012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'Agonistas C'!$BI$20</c:f>
              <c:numCache>
                <c:formatCode>General</c:formatCode>
                <c:ptCount val="1"/>
                <c:pt idx="0">
                  <c:v>549.69010186981166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E-4944-8758-8857F327575E}"/>
            </c:ext>
          </c:extLst>
        </c:ser>
        <c:ser>
          <c:idx val="3"/>
          <c:order val="2"/>
          <c:tx>
            <c:strRef>
              <c:f>'Agonistas C'!$BH$21</c:f>
              <c:strCache>
                <c:ptCount val="1"/>
                <c:pt idx="0">
                  <c:v>BW723C86  (agonista 5-HT2B)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plus"/>
            <c:errValType val="fixedVal"/>
            <c:noEndCap val="0"/>
            <c:val val="2.682300000000000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'Agonistas C'!$BI$21</c:f>
              <c:numCache>
                <c:formatCode>General</c:formatCode>
                <c:ptCount val="1"/>
                <c:pt idx="0">
                  <c:v>28.752521563126585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3E-4944-8758-8857F327575E}"/>
            </c:ext>
          </c:extLst>
        </c:ser>
        <c:ser>
          <c:idx val="2"/>
          <c:order val="3"/>
          <c:tx>
            <c:strRef>
              <c:f>'Agonistas C'!$BH$22</c:f>
              <c:strCache>
                <c:ptCount val="1"/>
                <c:pt idx="0">
                  <c:v>WAY161503 (agonista 5-HT2C)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plus"/>
            <c:errValType val="fixedVal"/>
            <c:noEndCap val="0"/>
            <c:val val="25.821999999999999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'Agonistas C'!$BI$22</c:f>
              <c:numCache>
                <c:formatCode>General</c:formatCode>
                <c:ptCount val="1"/>
                <c:pt idx="0">
                  <c:v>324.62552377035047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3E-4944-8758-8857F327575E}"/>
            </c:ext>
          </c:extLst>
        </c:ser>
        <c:ser>
          <c:idx val="4"/>
          <c:order val="4"/>
          <c:tx>
            <c:strRef>
              <c:f>'Agonistas C'!$BO$20</c:f>
              <c:strCache>
                <c:ptCount val="1"/>
                <c:pt idx="0">
                  <c:v>MDL 100907 (Antagonista 5-HT2A)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errBars>
            <c:errBarType val="plus"/>
            <c:errValType val="fixedVal"/>
            <c:noEndCap val="0"/>
            <c:val val="62.860999999999997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'Agonistas C'!$BP$20</c:f>
              <c:numCache>
                <c:formatCode>General</c:formatCode>
                <c:ptCount val="1"/>
                <c:pt idx="0">
                  <c:v>289.45206674874453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3E-4944-8758-8857F327575E}"/>
            </c:ext>
          </c:extLst>
        </c:ser>
        <c:ser>
          <c:idx val="5"/>
          <c:order val="5"/>
          <c:tx>
            <c:strRef>
              <c:f>'Agonistas C'!$BO$21</c:f>
              <c:strCache>
                <c:ptCount val="1"/>
                <c:pt idx="0">
                  <c:v>RS 127445 (Antagonista 5-HT2B)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errBars>
            <c:errBarType val="plus"/>
            <c:errValType val="fixedVal"/>
            <c:noEndCap val="0"/>
            <c:val val="59.27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'Agonistas C'!$BP$21</c:f>
              <c:numCache>
                <c:formatCode>General</c:formatCode>
                <c:ptCount val="1"/>
                <c:pt idx="0">
                  <c:v>1109.5680871451586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3E-4944-8758-8857F327575E}"/>
            </c:ext>
          </c:extLst>
        </c:ser>
        <c:ser>
          <c:idx val="6"/>
          <c:order val="6"/>
          <c:tx>
            <c:strRef>
              <c:f>'Agonistas C'!$BO$22</c:f>
              <c:strCache>
                <c:ptCount val="1"/>
                <c:pt idx="0">
                  <c:v>RS 10221 (Antagonista 5-HT2C)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errBars>
            <c:errBarType val="plus"/>
            <c:errValType val="fixedVal"/>
            <c:noEndCap val="0"/>
            <c:val val="72.266000000000005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'Agonistas C'!$BP$22</c:f>
              <c:numCache>
                <c:formatCode>General</c:formatCode>
                <c:ptCount val="1"/>
                <c:pt idx="0">
                  <c:v>614.76084619462426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3E-4944-8758-8857F3275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8555264"/>
        <c:axId val="278565248"/>
      </c:barChart>
      <c:catAx>
        <c:axId val="278555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565248"/>
        <c:crosses val="autoZero"/>
        <c:auto val="1"/>
        <c:lblAlgn val="ctr"/>
        <c:lblOffset val="100"/>
        <c:noMultiLvlLbl val="0"/>
      </c:catAx>
      <c:valAx>
        <c:axId val="278565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 cmpd="sng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855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plus"/>
            <c:errValType val="cust"/>
            <c:noEndCap val="0"/>
            <c:plus>
              <c:numRef>
                <c:f>'Agonistas S'!$BR$26:$BR$29</c:f>
                <c:numCache>
                  <c:formatCode>General</c:formatCode>
                  <c:ptCount val="4"/>
                  <c:pt idx="0">
                    <c:v>99.218848778282307</c:v>
                  </c:pt>
                  <c:pt idx="1">
                    <c:v>18.291270297924324</c:v>
                  </c:pt>
                  <c:pt idx="2">
                    <c:v>30.342536553790243</c:v>
                  </c:pt>
                  <c:pt idx="3">
                    <c:v>4.3273194800398569</c:v>
                  </c:pt>
                </c:numCache>
              </c:numRef>
            </c:plus>
            <c:minus>
              <c:numRef>
                <c:f>'Agonistas S'!$BR$26:$BR$29</c:f>
                <c:numCache>
                  <c:formatCode>General</c:formatCode>
                  <c:ptCount val="4"/>
                  <c:pt idx="0">
                    <c:v>99.218848778282307</c:v>
                  </c:pt>
                  <c:pt idx="1">
                    <c:v>18.291270297924324</c:v>
                  </c:pt>
                  <c:pt idx="2">
                    <c:v>30.342536553790243</c:v>
                  </c:pt>
                  <c:pt idx="3">
                    <c:v>4.3273194800398569</c:v>
                  </c:pt>
                </c:numCache>
              </c:numRef>
            </c:minus>
          </c:errBars>
          <c:val>
            <c:numRef>
              <c:f>'Agonistas S'!$BP$26:$BP$29</c:f>
              <c:numCache>
                <c:formatCode>General</c:formatCode>
                <c:ptCount val="4"/>
                <c:pt idx="0">
                  <c:v>1022.5199504553856</c:v>
                </c:pt>
                <c:pt idx="1">
                  <c:v>364.09061836302135</c:v>
                </c:pt>
                <c:pt idx="2">
                  <c:v>271.85189524121154</c:v>
                </c:pt>
                <c:pt idx="3">
                  <c:v>20.378516160329028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F-4F5A-A217-B929F3ACC313}"/>
            </c:ext>
          </c:extLst>
        </c:ser>
        <c:ser>
          <c:idx val="1"/>
          <c:order val="1"/>
          <c:invertIfNegative val="0"/>
          <c:errBars>
            <c:errBarType val="plus"/>
            <c:errValType val="cust"/>
            <c:noEndCap val="0"/>
            <c:plus>
              <c:numRef>
                <c:f>'Agonistas S'!$BS$26:$BS$29</c:f>
                <c:numCache>
                  <c:formatCode>General</c:formatCode>
                  <c:ptCount val="4"/>
                  <c:pt idx="0">
                    <c:v>62.861489362331206</c:v>
                  </c:pt>
                  <c:pt idx="1">
                    <c:v>59.012443387848208</c:v>
                  </c:pt>
                  <c:pt idx="2">
                    <c:v>25.821916865007726</c:v>
                  </c:pt>
                  <c:pt idx="3">
                    <c:v>2.6823134302741996</c:v>
                  </c:pt>
                </c:numCache>
              </c:numRef>
            </c:plus>
            <c:minus>
              <c:numRef>
                <c:f>'Agonistas S'!$BS$26:$BS$29</c:f>
                <c:numCache>
                  <c:formatCode>General</c:formatCode>
                  <c:ptCount val="4"/>
                  <c:pt idx="0">
                    <c:v>62.861489362331206</c:v>
                  </c:pt>
                  <c:pt idx="1">
                    <c:v>59.012443387848208</c:v>
                  </c:pt>
                  <c:pt idx="2">
                    <c:v>25.821916865007726</c:v>
                  </c:pt>
                  <c:pt idx="3">
                    <c:v>2.6823134302741996</c:v>
                  </c:pt>
                </c:numCache>
              </c:numRef>
            </c:minus>
          </c:errBars>
          <c:val>
            <c:numRef>
              <c:f>'Agonistas S'!$BQ$26:$BQ$29</c:f>
              <c:numCache>
                <c:formatCode>General</c:formatCode>
                <c:ptCount val="4"/>
                <c:pt idx="0">
                  <c:v>1227.4849187515538</c:v>
                </c:pt>
                <c:pt idx="1">
                  <c:v>549.69010186981166</c:v>
                </c:pt>
                <c:pt idx="2">
                  <c:v>324.62552377035047</c:v>
                </c:pt>
                <c:pt idx="3">
                  <c:v>28.752521563126585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5F-4F5A-A217-B929F3ACC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820928"/>
        <c:axId val="277822464"/>
      </c:barChart>
      <c:catAx>
        <c:axId val="27782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277822464"/>
        <c:crosses val="autoZero"/>
        <c:auto val="1"/>
        <c:lblAlgn val="ctr"/>
        <c:lblOffset val="100"/>
        <c:noMultiLvlLbl val="0"/>
      </c:catAx>
      <c:valAx>
        <c:axId val="277822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782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9525"/>
            <a:effectLst/>
          </c:spPr>
          <c:marker>
            <c:symbol val="square"/>
            <c:size val="18"/>
            <c:spPr>
              <a:noFill/>
              <a:ln w="9525"/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'Antagonistas C'!$AR$11:$AR$24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3.3019016702024615</c:v>
                  </c:pt>
                  <c:pt idx="2">
                    <c:v>4.3706404732728856</c:v>
                  </c:pt>
                  <c:pt idx="3">
                    <c:v>4.4779006088187439</c:v>
                  </c:pt>
                  <c:pt idx="4">
                    <c:v>4.5232358561478998</c:v>
                  </c:pt>
                  <c:pt idx="5">
                    <c:v>4.303721512554322</c:v>
                  </c:pt>
                  <c:pt idx="6">
                    <c:v>4.2200324222151115</c:v>
                  </c:pt>
                  <c:pt idx="7">
                    <c:v>4.0384419857472391</c:v>
                  </c:pt>
                  <c:pt idx="8">
                    <c:v>4.188101979303462</c:v>
                  </c:pt>
                  <c:pt idx="9">
                    <c:v>4.0554429598754869</c:v>
                  </c:pt>
                  <c:pt idx="10">
                    <c:v>4.1583002627326158</c:v>
                  </c:pt>
                  <c:pt idx="11">
                    <c:v>4.2202192844748616</c:v>
                  </c:pt>
                  <c:pt idx="12">
                    <c:v>4.4099602638948765</c:v>
                  </c:pt>
                  <c:pt idx="13">
                    <c:v>4.3839271310806831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'Antagonistas C'!$AO$11:$AO$24</c:f>
              <c:numCache>
                <c:formatCode>General</c:formatCode>
                <c:ptCount val="14"/>
                <c:pt idx="0">
                  <c:v>0</c:v>
                </c:pt>
                <c:pt idx="1">
                  <c:v>21.858517429847105</c:v>
                </c:pt>
                <c:pt idx="2">
                  <c:v>35.730293931930021</c:v>
                </c:pt>
                <c:pt idx="3">
                  <c:v>41.544079591982239</c:v>
                </c:pt>
                <c:pt idx="4">
                  <c:v>43.430661062609509</c:v>
                </c:pt>
                <c:pt idx="5">
                  <c:v>43.071241698577047</c:v>
                </c:pt>
                <c:pt idx="6">
                  <c:v>42.791878181105403</c:v>
                </c:pt>
                <c:pt idx="7">
                  <c:v>42.908223993616609</c:v>
                </c:pt>
                <c:pt idx="8">
                  <c:v>43.099804649741024</c:v>
                </c:pt>
                <c:pt idx="9">
                  <c:v>43.241290356224518</c:v>
                </c:pt>
                <c:pt idx="10">
                  <c:v>43.377642647782622</c:v>
                </c:pt>
                <c:pt idx="11">
                  <c:v>43.776566454682502</c:v>
                </c:pt>
                <c:pt idx="12">
                  <c:v>44.366055585458369</c:v>
                </c:pt>
                <c:pt idx="13">
                  <c:v>44.127439288271631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55-4D4B-B8DF-D8E81D206233}"/>
            </c:ext>
          </c:extLst>
        </c:ser>
        <c:ser>
          <c:idx val="1"/>
          <c:order val="1"/>
          <c:spPr>
            <a:ln w="9525">
              <a:solidFill>
                <a:schemeClr val="tx1"/>
              </a:solidFill>
            </a:ln>
            <a:effectLst/>
          </c:spPr>
          <c:marker>
            <c:symbol val="triangle"/>
            <c:size val="18"/>
            <c:spPr>
              <a:noFill/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plus"/>
            <c:errValType val="cust"/>
            <c:noEndCap val="0"/>
            <c:plus>
              <c:numRef>
                <c:f>'Antagonistas C'!$AR$34:$AR$47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0.54613131201692489</c:v>
                  </c:pt>
                  <c:pt idx="2">
                    <c:v>0.77927783246188109</c:v>
                  </c:pt>
                  <c:pt idx="3">
                    <c:v>0.73994133506752224</c:v>
                  </c:pt>
                  <c:pt idx="4">
                    <c:v>0.67876757247053432</c:v>
                  </c:pt>
                  <c:pt idx="5">
                    <c:v>0.54216985826557973</c:v>
                  </c:pt>
                  <c:pt idx="6">
                    <c:v>0.49964417076401341</c:v>
                  </c:pt>
                  <c:pt idx="7">
                    <c:v>0.51355688486320583</c:v>
                  </c:pt>
                  <c:pt idx="8">
                    <c:v>0.38330890945980695</c:v>
                  </c:pt>
                  <c:pt idx="9">
                    <c:v>0.40780972765038892</c:v>
                  </c:pt>
                  <c:pt idx="10">
                    <c:v>0.38164036334134444</c:v>
                  </c:pt>
                  <c:pt idx="11">
                    <c:v>0.33436991053453047</c:v>
                  </c:pt>
                  <c:pt idx="12">
                    <c:v>0.36198538285416826</c:v>
                  </c:pt>
                  <c:pt idx="13">
                    <c:v>0.37465131520666461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'Antagonistas C'!$AO$34:$AO$47</c:f>
              <c:numCache>
                <c:formatCode>General</c:formatCode>
                <c:ptCount val="14"/>
                <c:pt idx="0">
                  <c:v>0</c:v>
                </c:pt>
                <c:pt idx="1">
                  <c:v>1.4588962600789794</c:v>
                </c:pt>
                <c:pt idx="2">
                  <c:v>4.0322413571837581</c:v>
                </c:pt>
                <c:pt idx="3">
                  <c:v>8.3937758773838667</c:v>
                </c:pt>
                <c:pt idx="4">
                  <c:v>10.799521947935771</c:v>
                </c:pt>
                <c:pt idx="5">
                  <c:v>11.960369100376218</c:v>
                </c:pt>
                <c:pt idx="6">
                  <c:v>12.740402485569145</c:v>
                </c:pt>
                <c:pt idx="7">
                  <c:v>12.381242203708672</c:v>
                </c:pt>
                <c:pt idx="8">
                  <c:v>12.197361395784734</c:v>
                </c:pt>
                <c:pt idx="9">
                  <c:v>11.820951333704196</c:v>
                </c:pt>
                <c:pt idx="10">
                  <c:v>11.54024792130396</c:v>
                </c:pt>
                <c:pt idx="11">
                  <c:v>11.450693713074024</c:v>
                </c:pt>
                <c:pt idx="12">
                  <c:v>10.867024632149954</c:v>
                </c:pt>
                <c:pt idx="13">
                  <c:v>10.742655303434772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55-4D4B-B8DF-D8E81D206233}"/>
            </c:ext>
          </c:extLst>
        </c:ser>
        <c:ser>
          <c:idx val="2"/>
          <c:order val="2"/>
          <c:spPr>
            <a:ln w="9525">
              <a:solidFill>
                <a:schemeClr val="tx1"/>
              </a:solidFill>
            </a:ln>
            <a:effectLst/>
          </c:spPr>
          <c:marker>
            <c:symbol val="triangle"/>
            <c:size val="18"/>
            <c:spPr>
              <a:noFill/>
              <a:effectLst/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'Antagonistas C'!$AR$57:$AR$70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0.18282230720066189</c:v>
                  </c:pt>
                  <c:pt idx="2">
                    <c:v>1.3884219284743846</c:v>
                  </c:pt>
                  <c:pt idx="3">
                    <c:v>1.9533014933122457</c:v>
                  </c:pt>
                  <c:pt idx="4">
                    <c:v>2.514127719504323</c:v>
                  </c:pt>
                  <c:pt idx="5">
                    <c:v>2.8790041099980783</c:v>
                  </c:pt>
                  <c:pt idx="6">
                    <c:v>2.9565276101717779</c:v>
                  </c:pt>
                  <c:pt idx="7">
                    <c:v>2.8483387627859127</c:v>
                  </c:pt>
                  <c:pt idx="8">
                    <c:v>2.8627917252701054</c:v>
                  </c:pt>
                  <c:pt idx="9">
                    <c:v>2.8457327985765897</c:v>
                  </c:pt>
                  <c:pt idx="10">
                    <c:v>2.7663253043659144</c:v>
                  </c:pt>
                  <c:pt idx="11">
                    <c:v>2.7183904374132628</c:v>
                  </c:pt>
                  <c:pt idx="12">
                    <c:v>2.6534890620089731</c:v>
                  </c:pt>
                  <c:pt idx="13">
                    <c:v>2.5348040817715765</c:v>
                  </c:pt>
                </c:numCache>
              </c:numRef>
            </c:minus>
          </c:errBars>
          <c:val>
            <c:numRef>
              <c:f>'Antagonistas C'!$AO$57:$AO$70</c:f>
              <c:numCache>
                <c:formatCode>General</c:formatCode>
                <c:ptCount val="14"/>
                <c:pt idx="0">
                  <c:v>0</c:v>
                </c:pt>
                <c:pt idx="1">
                  <c:v>0.83857747211897082</c:v>
                </c:pt>
                <c:pt idx="2">
                  <c:v>9.8520544395451584</c:v>
                </c:pt>
                <c:pt idx="3">
                  <c:v>20.727553600049433</c:v>
                </c:pt>
                <c:pt idx="4">
                  <c:v>28.760173479787266</c:v>
                </c:pt>
                <c:pt idx="5">
                  <c:v>33.661925206153064</c:v>
                </c:pt>
                <c:pt idx="6">
                  <c:v>34.563532765357039</c:v>
                </c:pt>
                <c:pt idx="7">
                  <c:v>33.745874611264668</c:v>
                </c:pt>
                <c:pt idx="8">
                  <c:v>33.589368316598176</c:v>
                </c:pt>
                <c:pt idx="9">
                  <c:v>33.300698124402054</c:v>
                </c:pt>
                <c:pt idx="10">
                  <c:v>32.506835250783233</c:v>
                </c:pt>
                <c:pt idx="11">
                  <c:v>32.468008453669505</c:v>
                </c:pt>
                <c:pt idx="12">
                  <c:v>31.426681269711914</c:v>
                </c:pt>
                <c:pt idx="13">
                  <c:v>30.605790038888639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55-4D4B-B8DF-D8E81D206233}"/>
            </c:ext>
          </c:extLst>
        </c:ser>
        <c:ser>
          <c:idx val="3"/>
          <c:order val="3"/>
          <c:spPr>
            <a:ln w="9525">
              <a:solidFill>
                <a:schemeClr val="tx1"/>
              </a:solidFill>
            </a:ln>
            <a:effectLst/>
          </c:spPr>
          <c:marker>
            <c:symbol val="diamond"/>
            <c:size val="18"/>
            <c:spPr>
              <a:noFill/>
              <a:effectLst/>
            </c:spPr>
          </c:marker>
          <c:errBars>
            <c:errDir val="y"/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'Antagonistas C'!$AR$80:$AR$93</c:f>
                <c:numCache>
                  <c:formatCode>General</c:formatCode>
                  <c:ptCount val="14"/>
                  <c:pt idx="0">
                    <c:v>0</c:v>
                  </c:pt>
                  <c:pt idx="1">
                    <c:v>0.52011240275580073</c:v>
                  </c:pt>
                  <c:pt idx="2">
                    <c:v>2.9338864238791151</c:v>
                  </c:pt>
                  <c:pt idx="3">
                    <c:v>2.4203481453386599</c:v>
                  </c:pt>
                  <c:pt idx="4">
                    <c:v>2.6918965770427294</c:v>
                  </c:pt>
                  <c:pt idx="5">
                    <c:v>2.8801772002230748</c:v>
                  </c:pt>
                  <c:pt idx="6">
                    <c:v>2.7690208412558155</c:v>
                  </c:pt>
                  <c:pt idx="7">
                    <c:v>2.6465540000837247</c:v>
                  </c:pt>
                  <c:pt idx="8">
                    <c:v>2.5721179391350146</c:v>
                  </c:pt>
                  <c:pt idx="9">
                    <c:v>2.5597108864835945</c:v>
                  </c:pt>
                  <c:pt idx="10">
                    <c:v>2.5437006428082287</c:v>
                  </c:pt>
                  <c:pt idx="11">
                    <c:v>2.5086294880593054</c:v>
                  </c:pt>
                  <c:pt idx="12">
                    <c:v>2.4697255136790335</c:v>
                  </c:pt>
                  <c:pt idx="13">
                    <c:v>2.351973543217261</c:v>
                  </c:pt>
                </c:numCache>
              </c:numRef>
            </c:minus>
          </c:errBars>
          <c:val>
            <c:numRef>
              <c:f>'Antagonistas C'!$AO$80:$AO$93</c:f>
              <c:numCache>
                <c:formatCode>General</c:formatCode>
                <c:ptCount val="14"/>
                <c:pt idx="0">
                  <c:v>0</c:v>
                </c:pt>
                <c:pt idx="1">
                  <c:v>11.347686672269353</c:v>
                </c:pt>
                <c:pt idx="2">
                  <c:v>24.056064164746665</c:v>
                </c:pt>
                <c:pt idx="3">
                  <c:v>31.925976134270321</c:v>
                </c:pt>
                <c:pt idx="4">
                  <c:v>37.539242461129938</c:v>
                </c:pt>
                <c:pt idx="5">
                  <c:v>40.117457505387307</c:v>
                </c:pt>
                <c:pt idx="6">
                  <c:v>41.016758811822797</c:v>
                </c:pt>
                <c:pt idx="7">
                  <c:v>40.099883171899108</c:v>
                </c:pt>
                <c:pt idx="8">
                  <c:v>39.750616996329498</c:v>
                </c:pt>
                <c:pt idx="9">
                  <c:v>39.807260149863438</c:v>
                </c:pt>
                <c:pt idx="10">
                  <c:v>39.704956304161392</c:v>
                </c:pt>
                <c:pt idx="11">
                  <c:v>40.024651366600985</c:v>
                </c:pt>
                <c:pt idx="12">
                  <c:v>40.273889323306548</c:v>
                </c:pt>
                <c:pt idx="13">
                  <c:v>40.259916787088621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55-4D4B-B8DF-D8E81D206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876544"/>
        <c:axId val="278878080"/>
      </c:lineChart>
      <c:catAx>
        <c:axId val="278876544"/>
        <c:scaling>
          <c:orientation val="minMax"/>
        </c:scaling>
        <c:delete val="0"/>
        <c:axPos val="b"/>
        <c:majorTickMark val="out"/>
        <c:minorTickMark val="none"/>
        <c:tickLblPos val="nextTo"/>
        <c:crossAx val="278878080"/>
        <c:crosses val="autoZero"/>
        <c:auto val="1"/>
        <c:lblAlgn val="ctr"/>
        <c:lblOffset val="100"/>
        <c:noMultiLvlLbl val="0"/>
      </c:catAx>
      <c:valAx>
        <c:axId val="278878080"/>
        <c:scaling>
          <c:orientation val="minMax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278876544"/>
        <c:crosses val="autoZero"/>
        <c:crossBetween val="between"/>
        <c:majorUnit val="20"/>
        <c:minorUnit val="6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paperSize="0" orientation="portrait" horizontalDpi="-4" vertic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MDL100907-S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'Antagonistas C'!$BR$26</c:f>
                <c:numCache>
                  <c:formatCode>General</c:formatCode>
                  <c:ptCount val="1"/>
                  <c:pt idx="0">
                    <c:v>1.1297596124313201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'Antagonistas C'!$BS$26</c:f>
              <c:numCache>
                <c:formatCode>General</c:formatCode>
                <c:ptCount val="1"/>
                <c:pt idx="0">
                  <c:v>75.547850029861053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ED-4CEB-8A43-950E2B6AF753}"/>
            </c:ext>
          </c:extLst>
        </c:ser>
        <c:ser>
          <c:idx val="2"/>
          <c:order val="1"/>
          <c:tx>
            <c:v>RS127445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Ref>
                <c:f>'Antagonistas C'!$BR$28</c:f>
                <c:numCache>
                  <c:formatCode>General</c:formatCode>
                  <c:ptCount val="1"/>
                  <c:pt idx="0">
                    <c:v>7.7881530371951122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'Antagonistas C'!$BS$27</c:f>
              <c:numCache>
                <c:formatCode>General</c:formatCode>
                <c:ptCount val="1"/>
                <c:pt idx="0">
                  <c:v>12.80475236560531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ED-4CEB-8A43-950E2B6AF753}"/>
            </c:ext>
          </c:extLst>
        </c:ser>
        <c:ser>
          <c:idx val="3"/>
          <c:order val="2"/>
          <c:tx>
            <c:v>RS10221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errBars>
            <c:errBarType val="pl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'Antagonistas C'!$BS$28</c:f>
              <c:numCache>
                <c:formatCode>General</c:formatCode>
                <c:ptCount val="1"/>
                <c:pt idx="0">
                  <c:v>33.352072425162518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ED-4CEB-8A43-950E2B6AF753}"/>
            </c:ext>
          </c:extLst>
        </c:ser>
        <c:ser>
          <c:idx val="0"/>
          <c:order val="3"/>
          <c:tx>
            <c:v>5-HT-S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392-45FE-AC78-75182C2487CA}"/>
            </c:ext>
          </c:extLst>
        </c:ser>
        <c:ser>
          <c:idx val="4"/>
          <c:order val="4"/>
          <c:tx>
            <c:v>MDL-S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'Antagonistas C'!$BS$32</c:f>
              <c:numCache>
                <c:formatCode>General</c:formatCode>
                <c:ptCount val="1"/>
                <c:pt idx="0">
                  <c:v>76.419093845719956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2-45FE-AC78-75182C2487CA}"/>
            </c:ext>
          </c:extLst>
        </c:ser>
        <c:ser>
          <c:idx val="5"/>
          <c:order val="5"/>
          <c:tx>
            <c:v>RS10221-S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'Antagonistas C'!$BS$33</c:f>
              <c:numCache>
                <c:formatCode>General</c:formatCode>
                <c:ptCount val="1"/>
                <c:pt idx="0">
                  <c:v>49.917034677714561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92-45FE-AC78-75182C2487CA}"/>
            </c:ext>
          </c:extLst>
        </c:ser>
        <c:ser>
          <c:idx val="6"/>
          <c:order val="6"/>
          <c:tx>
            <c:v>Rs127445-S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'Antagonistas C'!$BS$34</c:f>
              <c:numCache>
                <c:formatCode>General</c:formatCode>
                <c:ptCount val="1"/>
                <c:pt idx="0">
                  <c:v>9.6063772193898416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92-45FE-AC78-75182C248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197952"/>
        <c:axId val="279207936"/>
      </c:barChart>
      <c:catAx>
        <c:axId val="279197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207936"/>
        <c:crossesAt val="0"/>
        <c:auto val="1"/>
        <c:lblAlgn val="ctr"/>
        <c:lblOffset val="100"/>
        <c:noMultiLvlLbl val="0"/>
      </c:catAx>
      <c:valAx>
        <c:axId val="2792079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91979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19050</xdr:colOff>
      <xdr:row>15</xdr:row>
      <xdr:rowOff>171450</xdr:rowOff>
    </xdr:from>
    <xdr:to>
      <xdr:col>60</xdr:col>
      <xdr:colOff>514350</xdr:colOff>
      <xdr:row>40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0</xdr:colOff>
      <xdr:row>5</xdr:row>
      <xdr:rowOff>0</xdr:rowOff>
    </xdr:from>
    <xdr:to>
      <xdr:col>66</xdr:col>
      <xdr:colOff>598715</xdr:colOff>
      <xdr:row>55</xdr:row>
      <xdr:rowOff>143557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488056</xdr:colOff>
      <xdr:row>71</xdr:row>
      <xdr:rowOff>73039</xdr:rowOff>
    </xdr:from>
    <xdr:to>
      <xdr:col>79</xdr:col>
      <xdr:colOff>134070</xdr:colOff>
      <xdr:row>95</xdr:row>
      <xdr:rowOff>130469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68</xdr:col>
      <xdr:colOff>653143</xdr:colOff>
      <xdr:row>38</xdr:row>
      <xdr:rowOff>29936</xdr:rowOff>
    </xdr:from>
    <xdr:to>
      <xdr:col>77</xdr:col>
      <xdr:colOff>544285</xdr:colOff>
      <xdr:row>67</xdr:row>
      <xdr:rowOff>54428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73</xdr:col>
      <xdr:colOff>258535</xdr:colOff>
      <xdr:row>0</xdr:row>
      <xdr:rowOff>0</xdr:rowOff>
    </xdr:from>
    <xdr:to>
      <xdr:col>80</xdr:col>
      <xdr:colOff>258535</xdr:colOff>
      <xdr:row>16</xdr:row>
      <xdr:rowOff>65314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74</xdr:col>
      <xdr:colOff>517070</xdr:colOff>
      <xdr:row>16</xdr:row>
      <xdr:rowOff>95249</xdr:rowOff>
    </xdr:from>
    <xdr:to>
      <xdr:col>81</xdr:col>
      <xdr:colOff>517070</xdr:colOff>
      <xdr:row>32</xdr:row>
      <xdr:rowOff>160563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714023</xdr:colOff>
      <xdr:row>29</xdr:row>
      <xdr:rowOff>162278</xdr:rowOff>
    </xdr:from>
    <xdr:to>
      <xdr:col>73</xdr:col>
      <xdr:colOff>177800</xdr:colOff>
      <xdr:row>56</xdr:row>
      <xdr:rowOff>12700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419894</xdr:colOff>
      <xdr:row>0</xdr:row>
      <xdr:rowOff>0</xdr:rowOff>
    </xdr:from>
    <xdr:to>
      <xdr:col>69</xdr:col>
      <xdr:colOff>548879</xdr:colOff>
      <xdr:row>19</xdr:row>
      <xdr:rowOff>138906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63</xdr:col>
      <xdr:colOff>670718</xdr:colOff>
      <xdr:row>39</xdr:row>
      <xdr:rowOff>12500</xdr:rowOff>
    </xdr:from>
    <xdr:to>
      <xdr:col>71</xdr:col>
      <xdr:colOff>49609</xdr:colOff>
      <xdr:row>58</xdr:row>
      <xdr:rowOff>109140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75557</xdr:colOff>
      <xdr:row>30</xdr:row>
      <xdr:rowOff>31504</xdr:rowOff>
    </xdr:from>
    <xdr:to>
      <xdr:col>73</xdr:col>
      <xdr:colOff>509220</xdr:colOff>
      <xdr:row>50</xdr:row>
      <xdr:rowOff>93417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99218</xdr:colOff>
      <xdr:row>24</xdr:row>
      <xdr:rowOff>84932</xdr:rowOff>
    </xdr:from>
    <xdr:to>
      <xdr:col>55</xdr:col>
      <xdr:colOff>305593</xdr:colOff>
      <xdr:row>54</xdr:row>
      <xdr:rowOff>186532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257994</xdr:colOff>
      <xdr:row>55</xdr:row>
      <xdr:rowOff>164215</xdr:rowOff>
    </xdr:from>
    <xdr:to>
      <xdr:col>54</xdr:col>
      <xdr:colOff>706181</xdr:colOff>
      <xdr:row>85</xdr:row>
      <xdr:rowOff>104683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95"/>
  <sheetViews>
    <sheetView tabSelected="1" workbookViewId="0">
      <selection sqref="A1:I1"/>
    </sheetView>
  </sheetViews>
  <sheetFormatPr baseColWidth="10" defaultRowHeight="15" x14ac:dyDescent="0.25"/>
  <cols>
    <col min="14" max="14" width="5.7109375" style="22" customWidth="1"/>
    <col min="17" max="17" width="14.7109375" bestFit="1" customWidth="1"/>
    <col min="28" max="28" width="5.7109375" style="21" customWidth="1"/>
    <col min="40" max="40" width="5.7109375" style="22" customWidth="1"/>
    <col min="43" max="43" width="14.7109375" bestFit="1" customWidth="1"/>
  </cols>
  <sheetData>
    <row r="1" spans="1:53" ht="15.75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15"/>
      <c r="K1" s="15"/>
      <c r="L1" s="4"/>
      <c r="M1" s="15"/>
      <c r="N1" s="14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C1" s="10"/>
      <c r="AD1" s="1"/>
      <c r="AE1" s="1"/>
      <c r="AF1" s="1"/>
      <c r="AG1" s="1"/>
      <c r="AH1" s="1"/>
      <c r="AI1" s="1"/>
      <c r="AJ1" s="1"/>
      <c r="AK1" s="10"/>
      <c r="AL1" s="10"/>
      <c r="AM1" s="1"/>
    </row>
    <row r="2" spans="1:53" ht="18.75" x14ac:dyDescent="0.3">
      <c r="A2" s="16"/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4"/>
      <c r="O2" s="1"/>
      <c r="P2" s="13" t="s">
        <v>2</v>
      </c>
      <c r="Q2" s="12"/>
      <c r="R2" s="12"/>
      <c r="S2" s="1"/>
      <c r="T2" s="1"/>
      <c r="U2" s="1"/>
      <c r="V2" s="1"/>
      <c r="W2" s="1"/>
      <c r="X2" s="1"/>
      <c r="Y2" s="1"/>
      <c r="Z2" s="1"/>
      <c r="AA2" s="1"/>
      <c r="AB2" s="14"/>
      <c r="AC2" s="1"/>
      <c r="AD2" s="13" t="s">
        <v>3</v>
      </c>
      <c r="AE2" s="1"/>
      <c r="AF2" s="1"/>
      <c r="AG2" s="1"/>
      <c r="AH2" s="1"/>
      <c r="AI2" s="1"/>
      <c r="AJ2" s="1"/>
      <c r="AK2" s="1"/>
      <c r="AL2" s="1"/>
      <c r="AM2" s="1"/>
    </row>
    <row r="3" spans="1:53" x14ac:dyDescent="0.25">
      <c r="A3" s="11"/>
      <c r="B3" s="211" t="s">
        <v>4</v>
      </c>
      <c r="C3" s="212"/>
      <c r="D3" s="212"/>
      <c r="E3" s="212"/>
      <c r="F3" s="212"/>
      <c r="G3" s="212"/>
      <c r="H3" s="212"/>
      <c r="I3" s="212"/>
      <c r="J3" s="212"/>
      <c r="K3" s="16"/>
      <c r="L3" s="16"/>
      <c r="M3" s="16"/>
      <c r="N3" s="14"/>
      <c r="O3" s="11"/>
      <c r="P3" s="211" t="s">
        <v>4</v>
      </c>
      <c r="Q3" s="212"/>
      <c r="R3" s="212"/>
      <c r="S3" s="212"/>
      <c r="T3" s="212"/>
      <c r="U3" s="212"/>
      <c r="V3" s="212"/>
      <c r="W3" s="212"/>
      <c r="X3" s="212"/>
      <c r="Y3" s="1"/>
      <c r="Z3" s="1"/>
      <c r="AA3" s="1"/>
      <c r="AB3" s="14"/>
      <c r="AC3" s="11"/>
      <c r="AD3" s="211" t="s">
        <v>4</v>
      </c>
      <c r="AE3" s="212"/>
      <c r="AF3" s="212"/>
      <c r="AG3" s="212"/>
      <c r="AH3" s="212"/>
      <c r="AI3" s="212"/>
      <c r="AJ3" s="212"/>
      <c r="AK3" s="212"/>
      <c r="AL3" s="212"/>
      <c r="AM3" s="1"/>
      <c r="AP3" s="1"/>
      <c r="AQ3" s="1"/>
      <c r="AR3" s="1"/>
      <c r="AS3" s="1"/>
      <c r="AT3" s="1"/>
      <c r="AU3" s="1"/>
      <c r="AV3" s="1"/>
      <c r="AW3" s="1"/>
      <c r="AX3" s="1"/>
    </row>
    <row r="4" spans="1:53" x14ac:dyDescent="0.25">
      <c r="A4" s="2"/>
      <c r="B4" s="19" t="s">
        <v>5</v>
      </c>
      <c r="C4" s="20" t="s">
        <v>32</v>
      </c>
      <c r="D4" s="20" t="s">
        <v>33</v>
      </c>
      <c r="E4" s="20" t="s">
        <v>34</v>
      </c>
      <c r="F4" s="20" t="s">
        <v>35</v>
      </c>
      <c r="G4" s="20" t="s">
        <v>28</v>
      </c>
      <c r="H4" s="20" t="s">
        <v>29</v>
      </c>
      <c r="I4" s="20" t="s">
        <v>30</v>
      </c>
      <c r="J4" s="20" t="s">
        <v>31</v>
      </c>
      <c r="K4" s="16"/>
      <c r="L4" s="16"/>
      <c r="M4" s="16"/>
      <c r="N4" s="14"/>
      <c r="O4" s="2"/>
      <c r="P4" s="19" t="s">
        <v>5</v>
      </c>
      <c r="Q4" s="20" t="s">
        <v>6</v>
      </c>
      <c r="R4" s="20" t="s">
        <v>7</v>
      </c>
      <c r="S4" s="20" t="s">
        <v>8</v>
      </c>
      <c r="T4" s="20" t="s">
        <v>9</v>
      </c>
      <c r="U4" s="20" t="s">
        <v>28</v>
      </c>
      <c r="V4" s="20" t="s">
        <v>29</v>
      </c>
      <c r="W4" s="20" t="s">
        <v>30</v>
      </c>
      <c r="X4" s="20" t="s">
        <v>31</v>
      </c>
      <c r="Y4" s="1"/>
      <c r="Z4" s="1"/>
      <c r="AA4" s="1"/>
      <c r="AB4" s="14"/>
      <c r="AC4" s="2"/>
      <c r="AD4" s="19" t="s">
        <v>5</v>
      </c>
      <c r="AE4" s="20" t="s">
        <v>6</v>
      </c>
      <c r="AF4" s="20" t="s">
        <v>7</v>
      </c>
      <c r="AG4" s="20" t="s">
        <v>8</v>
      </c>
      <c r="AH4" s="20" t="s">
        <v>9</v>
      </c>
      <c r="AI4" s="20" t="s">
        <v>28</v>
      </c>
      <c r="AJ4" s="20" t="s">
        <v>29</v>
      </c>
      <c r="AK4" s="20" t="s">
        <v>30</v>
      </c>
      <c r="AL4" s="20" t="s">
        <v>31</v>
      </c>
      <c r="AM4" s="1"/>
      <c r="AP4" s="1"/>
      <c r="AQ4" s="1"/>
      <c r="AR4" s="1"/>
      <c r="AS4" s="1"/>
      <c r="AT4" s="1"/>
      <c r="AU4" s="1"/>
      <c r="AV4" s="1"/>
      <c r="AW4" s="1"/>
      <c r="AX4" s="1"/>
    </row>
    <row r="5" spans="1:53" x14ac:dyDescent="0.25">
      <c r="A5" s="2"/>
      <c r="B5" s="3" t="s">
        <v>14</v>
      </c>
      <c r="C5" s="3">
        <v>1.5</v>
      </c>
      <c r="D5" s="3">
        <v>1.46</v>
      </c>
      <c r="E5" s="3">
        <v>1.52</v>
      </c>
      <c r="F5" s="3">
        <v>1.41</v>
      </c>
      <c r="G5" s="3">
        <v>1.45</v>
      </c>
      <c r="H5" s="3">
        <v>1.52</v>
      </c>
      <c r="I5" s="3">
        <v>1.44</v>
      </c>
      <c r="J5" s="3">
        <v>1.42</v>
      </c>
      <c r="K5" s="1"/>
      <c r="L5" s="1"/>
      <c r="M5" s="1"/>
      <c r="N5" s="14"/>
      <c r="O5" s="2"/>
      <c r="P5" s="3" t="s">
        <v>14</v>
      </c>
      <c r="Q5" s="3">
        <f>C5</f>
        <v>1.5</v>
      </c>
      <c r="R5" s="3">
        <f t="shared" ref="R5:X10" si="0">D5</f>
        <v>1.46</v>
      </c>
      <c r="S5" s="3">
        <f t="shared" si="0"/>
        <v>1.52</v>
      </c>
      <c r="T5" s="3">
        <f t="shared" si="0"/>
        <v>1.41</v>
      </c>
      <c r="U5" s="3">
        <f t="shared" si="0"/>
        <v>1.45</v>
      </c>
      <c r="V5" s="3">
        <f t="shared" si="0"/>
        <v>1.52</v>
      </c>
      <c r="W5" s="3">
        <f t="shared" si="0"/>
        <v>1.44</v>
      </c>
      <c r="X5" s="3">
        <f t="shared" si="0"/>
        <v>1.42</v>
      </c>
      <c r="Y5" s="1"/>
      <c r="Z5" s="1"/>
      <c r="AA5" s="1"/>
      <c r="AC5" s="2"/>
      <c r="AD5" s="3" t="s">
        <v>14</v>
      </c>
      <c r="AE5" s="3">
        <f>Q5</f>
        <v>1.5</v>
      </c>
      <c r="AF5" s="3">
        <f t="shared" ref="AF5:AF10" si="1">R5</f>
        <v>1.46</v>
      </c>
      <c r="AG5" s="3">
        <f t="shared" ref="AG5:AG10" si="2">S5</f>
        <v>1.52</v>
      </c>
      <c r="AH5" s="3">
        <f t="shared" ref="AH5:AH10" si="3">T5</f>
        <v>1.41</v>
      </c>
      <c r="AI5" s="3">
        <f>U5</f>
        <v>1.45</v>
      </c>
      <c r="AJ5" s="3">
        <f t="shared" ref="AJ5:AL10" si="4">V5</f>
        <v>1.52</v>
      </c>
      <c r="AK5" s="3">
        <f t="shared" si="4"/>
        <v>1.44</v>
      </c>
      <c r="AL5" s="3">
        <f t="shared" si="4"/>
        <v>1.42</v>
      </c>
      <c r="AM5" s="1"/>
      <c r="AP5" s="1"/>
      <c r="AQ5" s="1"/>
      <c r="AR5" s="1"/>
      <c r="AS5" s="1"/>
      <c r="AT5" s="1"/>
      <c r="AU5" s="1"/>
      <c r="AV5" s="1"/>
      <c r="AW5" s="1"/>
      <c r="AX5" s="1"/>
    </row>
    <row r="6" spans="1:53" x14ac:dyDescent="0.25">
      <c r="A6" s="2"/>
      <c r="B6" s="3" t="s">
        <v>15</v>
      </c>
      <c r="C6" s="3">
        <v>4.96</v>
      </c>
      <c r="D6" s="3">
        <v>3.43</v>
      </c>
      <c r="E6" s="3">
        <v>4.17</v>
      </c>
      <c r="F6" s="3">
        <v>4.3</v>
      </c>
      <c r="G6" s="3">
        <v>5.93</v>
      </c>
      <c r="H6" s="3">
        <v>4.92</v>
      </c>
      <c r="I6" s="3">
        <v>5.61</v>
      </c>
      <c r="J6" s="3">
        <v>7.46</v>
      </c>
      <c r="K6" s="1"/>
      <c r="L6" s="1"/>
      <c r="M6" s="1"/>
      <c r="N6" s="14"/>
      <c r="O6" s="2"/>
      <c r="P6" s="3" t="s">
        <v>15</v>
      </c>
      <c r="Q6" s="3">
        <f t="shared" ref="Q6:Q9" si="5">C6</f>
        <v>4.96</v>
      </c>
      <c r="R6" s="3">
        <f t="shared" si="0"/>
        <v>3.43</v>
      </c>
      <c r="S6" s="3">
        <f t="shared" si="0"/>
        <v>4.17</v>
      </c>
      <c r="T6" s="3">
        <f t="shared" si="0"/>
        <v>4.3</v>
      </c>
      <c r="U6" s="3">
        <f t="shared" si="0"/>
        <v>5.93</v>
      </c>
      <c r="V6" s="3">
        <f t="shared" si="0"/>
        <v>4.92</v>
      </c>
      <c r="W6" s="3">
        <f t="shared" si="0"/>
        <v>5.61</v>
      </c>
      <c r="X6" s="3">
        <f t="shared" si="0"/>
        <v>7.46</v>
      </c>
      <c r="Y6" s="1"/>
      <c r="Z6" s="1"/>
      <c r="AA6" s="1"/>
      <c r="AC6" s="2"/>
      <c r="AD6" s="3" t="s">
        <v>15</v>
      </c>
      <c r="AE6" s="3">
        <f t="shared" ref="AE6:AE10" si="6">Q6</f>
        <v>4.96</v>
      </c>
      <c r="AF6" s="3">
        <f t="shared" si="1"/>
        <v>3.43</v>
      </c>
      <c r="AG6" s="3">
        <f t="shared" si="2"/>
        <v>4.17</v>
      </c>
      <c r="AH6" s="3">
        <f t="shared" si="3"/>
        <v>4.3</v>
      </c>
      <c r="AI6" s="3">
        <f t="shared" ref="AI6:AI10" si="7">U6</f>
        <v>5.93</v>
      </c>
      <c r="AJ6" s="3">
        <f t="shared" si="4"/>
        <v>4.92</v>
      </c>
      <c r="AK6" s="3">
        <f t="shared" si="4"/>
        <v>5.61</v>
      </c>
      <c r="AL6" s="3">
        <f t="shared" si="4"/>
        <v>7.46</v>
      </c>
      <c r="AM6" s="1"/>
      <c r="AP6" s="211" t="s">
        <v>4</v>
      </c>
      <c r="AQ6" s="212"/>
      <c r="AR6" s="212"/>
      <c r="AS6" s="212"/>
      <c r="AT6" s="212"/>
      <c r="AU6" s="212"/>
      <c r="AV6" s="212"/>
      <c r="AW6" s="212"/>
      <c r="AX6" s="212"/>
    </row>
    <row r="7" spans="1:53" x14ac:dyDescent="0.25">
      <c r="A7" s="1"/>
      <c r="B7" s="3" t="s">
        <v>16</v>
      </c>
      <c r="C7" s="3">
        <f t="shared" ref="C7:J7" si="8">C6-C5</f>
        <v>3.46</v>
      </c>
      <c r="D7" s="3">
        <f t="shared" si="8"/>
        <v>1.9700000000000002</v>
      </c>
      <c r="E7" s="3">
        <f t="shared" si="8"/>
        <v>2.65</v>
      </c>
      <c r="F7" s="3">
        <f t="shared" si="8"/>
        <v>2.8899999999999997</v>
      </c>
      <c r="G7" s="3">
        <f t="shared" si="8"/>
        <v>4.4799999999999995</v>
      </c>
      <c r="H7" s="3">
        <f t="shared" si="8"/>
        <v>3.4</v>
      </c>
      <c r="I7" s="3">
        <f t="shared" si="8"/>
        <v>4.17</v>
      </c>
      <c r="J7" s="3">
        <f t="shared" si="8"/>
        <v>6.04</v>
      </c>
      <c r="K7" s="1"/>
      <c r="L7" s="1"/>
      <c r="M7" s="1"/>
      <c r="N7" s="14"/>
      <c r="O7" s="1"/>
      <c r="P7" s="3" t="s">
        <v>16</v>
      </c>
      <c r="Q7" s="3">
        <f t="shared" si="5"/>
        <v>3.46</v>
      </c>
      <c r="R7" s="3">
        <f t="shared" si="0"/>
        <v>1.9700000000000002</v>
      </c>
      <c r="S7" s="3">
        <f t="shared" si="0"/>
        <v>2.65</v>
      </c>
      <c r="T7" s="3">
        <f t="shared" si="0"/>
        <v>2.8899999999999997</v>
      </c>
      <c r="U7" s="3">
        <f t="shared" si="0"/>
        <v>4.4799999999999995</v>
      </c>
      <c r="V7" s="3">
        <f t="shared" si="0"/>
        <v>3.4</v>
      </c>
      <c r="W7" s="3">
        <f t="shared" si="0"/>
        <v>4.17</v>
      </c>
      <c r="X7" s="3">
        <f t="shared" si="0"/>
        <v>6.04</v>
      </c>
      <c r="Y7" s="1"/>
      <c r="Z7" s="1"/>
      <c r="AA7" s="1"/>
      <c r="AC7" s="1"/>
      <c r="AD7" s="3" t="s">
        <v>16</v>
      </c>
      <c r="AE7" s="3">
        <f t="shared" si="6"/>
        <v>3.46</v>
      </c>
      <c r="AF7" s="3">
        <f t="shared" si="1"/>
        <v>1.9700000000000002</v>
      </c>
      <c r="AG7" s="3">
        <f t="shared" si="2"/>
        <v>2.65</v>
      </c>
      <c r="AH7" s="3">
        <f t="shared" si="3"/>
        <v>2.8899999999999997</v>
      </c>
      <c r="AI7" s="3">
        <f t="shared" si="7"/>
        <v>4.4799999999999995</v>
      </c>
      <c r="AJ7" s="3">
        <f t="shared" si="4"/>
        <v>3.4</v>
      </c>
      <c r="AK7" s="3">
        <f t="shared" si="4"/>
        <v>4.17</v>
      </c>
      <c r="AL7" s="3">
        <f t="shared" si="4"/>
        <v>6.04</v>
      </c>
      <c r="AM7" s="1"/>
      <c r="AP7" s="1"/>
      <c r="AQ7" s="1"/>
      <c r="AR7" s="1"/>
      <c r="AS7" s="1"/>
      <c r="AT7" s="1"/>
      <c r="AU7" s="1"/>
      <c r="AV7" s="1"/>
      <c r="AW7" s="1"/>
      <c r="AX7" s="1"/>
      <c r="BA7" s="1"/>
    </row>
    <row r="8" spans="1:53" x14ac:dyDescent="0.25">
      <c r="A8" s="2"/>
      <c r="B8" s="3" t="s">
        <v>17</v>
      </c>
      <c r="C8" s="3">
        <v>1.5010750630403464</v>
      </c>
      <c r="D8" s="3">
        <v>1.5251890289879366</v>
      </c>
      <c r="E8" s="3">
        <v>1.6173879673753646</v>
      </c>
      <c r="F8" s="3">
        <v>1.5303210746951219</v>
      </c>
      <c r="G8" s="3">
        <v>1.49482343301006</v>
      </c>
      <c r="H8" s="3">
        <v>1.5803499268780783</v>
      </c>
      <c r="I8" s="3">
        <v>1.6936135008072233</v>
      </c>
      <c r="J8" s="3">
        <v>1.3438594187675061</v>
      </c>
      <c r="K8" s="1"/>
      <c r="L8" s="1"/>
      <c r="M8" s="1"/>
      <c r="N8" s="14"/>
      <c r="O8" s="2"/>
      <c r="P8" s="3" t="s">
        <v>17</v>
      </c>
      <c r="Q8" s="3">
        <f t="shared" si="5"/>
        <v>1.5010750630403464</v>
      </c>
      <c r="R8" s="3">
        <f t="shared" si="0"/>
        <v>1.5251890289879366</v>
      </c>
      <c r="S8" s="3">
        <f t="shared" si="0"/>
        <v>1.6173879673753646</v>
      </c>
      <c r="T8" s="3">
        <f t="shared" si="0"/>
        <v>1.5303210746951219</v>
      </c>
      <c r="U8" s="3">
        <f t="shared" si="0"/>
        <v>1.49482343301006</v>
      </c>
      <c r="V8" s="3">
        <f t="shared" si="0"/>
        <v>1.5803499268780783</v>
      </c>
      <c r="W8" s="3">
        <f t="shared" si="0"/>
        <v>1.6936135008072233</v>
      </c>
      <c r="X8" s="3">
        <f t="shared" si="0"/>
        <v>1.3438594187675061</v>
      </c>
      <c r="Y8" s="1"/>
      <c r="Z8" s="1"/>
      <c r="AA8" s="1"/>
      <c r="AC8" s="2"/>
      <c r="AD8" s="3" t="s">
        <v>17</v>
      </c>
      <c r="AE8" s="3">
        <f t="shared" si="6"/>
        <v>1.5010750630403464</v>
      </c>
      <c r="AF8" s="3">
        <f t="shared" si="1"/>
        <v>1.5251890289879366</v>
      </c>
      <c r="AG8" s="3">
        <f t="shared" si="2"/>
        <v>1.6173879673753646</v>
      </c>
      <c r="AH8" s="3">
        <f t="shared" si="3"/>
        <v>1.5303210746951219</v>
      </c>
      <c r="AI8" s="3">
        <f t="shared" si="7"/>
        <v>1.49482343301006</v>
      </c>
      <c r="AJ8" s="3">
        <f t="shared" si="4"/>
        <v>1.5803499268780783</v>
      </c>
      <c r="AK8" s="3">
        <f t="shared" si="4"/>
        <v>1.6936135008072233</v>
      </c>
      <c r="AL8" s="3">
        <f t="shared" si="4"/>
        <v>1.3438594187675061</v>
      </c>
      <c r="AM8" s="1"/>
      <c r="AP8" s="1"/>
      <c r="AQ8" s="1"/>
      <c r="AR8" s="1"/>
      <c r="AS8" s="1"/>
      <c r="AT8" s="1"/>
      <c r="AU8" s="1"/>
      <c r="AV8" s="1"/>
      <c r="AW8" s="1"/>
      <c r="AX8" s="1"/>
    </row>
    <row r="9" spans="1:53" x14ac:dyDescent="0.25">
      <c r="A9" s="2"/>
      <c r="B9" s="3" t="s">
        <v>18</v>
      </c>
      <c r="C9" s="3">
        <v>3.53</v>
      </c>
      <c r="D9" s="3">
        <v>2.76</v>
      </c>
      <c r="E9" s="3">
        <v>2.96</v>
      </c>
      <c r="F9" s="3">
        <v>2.67</v>
      </c>
      <c r="G9" s="3">
        <v>3.59</v>
      </c>
      <c r="H9" s="3">
        <v>3</v>
      </c>
      <c r="I9" s="3">
        <v>3.58</v>
      </c>
      <c r="J9" s="3">
        <v>6.54</v>
      </c>
      <c r="K9" s="1"/>
      <c r="L9" s="1"/>
      <c r="M9" s="1"/>
      <c r="N9" s="14"/>
      <c r="O9" s="2"/>
      <c r="P9" s="3" t="s">
        <v>18</v>
      </c>
      <c r="Q9" s="3">
        <f t="shared" si="5"/>
        <v>3.53</v>
      </c>
      <c r="R9" s="3">
        <f t="shared" si="0"/>
        <v>2.76</v>
      </c>
      <c r="S9" s="3">
        <f t="shared" si="0"/>
        <v>2.96</v>
      </c>
      <c r="T9" s="3">
        <f t="shared" si="0"/>
        <v>2.67</v>
      </c>
      <c r="U9" s="3">
        <f t="shared" si="0"/>
        <v>3.59</v>
      </c>
      <c r="V9" s="3">
        <f t="shared" si="0"/>
        <v>3</v>
      </c>
      <c r="W9" s="3">
        <f t="shared" si="0"/>
        <v>3.58</v>
      </c>
      <c r="X9" s="3">
        <f t="shared" si="0"/>
        <v>6.54</v>
      </c>
      <c r="Y9" s="1"/>
      <c r="Z9" s="1"/>
      <c r="AA9" s="1"/>
      <c r="AC9" s="2"/>
      <c r="AD9" s="3" t="s">
        <v>18</v>
      </c>
      <c r="AE9" s="3">
        <f t="shared" si="6"/>
        <v>3.53</v>
      </c>
      <c r="AF9" s="3">
        <f t="shared" si="1"/>
        <v>2.76</v>
      </c>
      <c r="AG9" s="3">
        <f t="shared" si="2"/>
        <v>2.96</v>
      </c>
      <c r="AH9" s="3">
        <f t="shared" si="3"/>
        <v>2.67</v>
      </c>
      <c r="AI9" s="3">
        <f t="shared" si="7"/>
        <v>3.59</v>
      </c>
      <c r="AJ9" s="3">
        <f t="shared" si="4"/>
        <v>3</v>
      </c>
      <c r="AK9" s="3">
        <f t="shared" si="4"/>
        <v>3.58</v>
      </c>
      <c r="AL9" s="3">
        <f t="shared" si="4"/>
        <v>6.54</v>
      </c>
      <c r="AM9" s="1"/>
      <c r="AP9" s="1"/>
      <c r="AQ9" s="1"/>
      <c r="AR9" s="1"/>
      <c r="AS9" s="1"/>
      <c r="AT9" s="1"/>
      <c r="AU9" s="1"/>
      <c r="AV9" s="1"/>
      <c r="AW9" s="1"/>
      <c r="AX9" s="1"/>
    </row>
    <row r="10" spans="1:53" x14ac:dyDescent="0.25">
      <c r="A10" s="1"/>
      <c r="B10" s="3" t="s">
        <v>16</v>
      </c>
      <c r="C10" s="3">
        <f t="shared" ref="C10:J10" si="9">C9-C8</f>
        <v>2.0289249369596534</v>
      </c>
      <c r="D10" s="3">
        <f t="shared" si="9"/>
        <v>1.2348109710120632</v>
      </c>
      <c r="E10" s="3">
        <f t="shared" si="9"/>
        <v>1.3426120326246354</v>
      </c>
      <c r="F10" s="3">
        <f t="shared" si="9"/>
        <v>1.139678925304878</v>
      </c>
      <c r="G10" s="3">
        <f t="shared" si="9"/>
        <v>2.0951765669899398</v>
      </c>
      <c r="H10" s="3">
        <f t="shared" si="9"/>
        <v>1.4196500731219217</v>
      </c>
      <c r="I10" s="3">
        <f t="shared" si="9"/>
        <v>1.8863864991927768</v>
      </c>
      <c r="J10" s="3">
        <f t="shared" si="9"/>
        <v>5.1961405812324939</v>
      </c>
      <c r="K10" s="1"/>
      <c r="L10" s="1"/>
      <c r="M10" s="1"/>
      <c r="N10" s="14"/>
      <c r="O10" s="1"/>
      <c r="P10" s="3" t="s">
        <v>16</v>
      </c>
      <c r="Q10" s="3">
        <f>C10</f>
        <v>2.0289249369596534</v>
      </c>
      <c r="R10" s="3">
        <f t="shared" si="0"/>
        <v>1.2348109710120632</v>
      </c>
      <c r="S10" s="3">
        <f t="shared" si="0"/>
        <v>1.3426120326246354</v>
      </c>
      <c r="T10" s="3">
        <f t="shared" si="0"/>
        <v>1.139678925304878</v>
      </c>
      <c r="U10" s="3">
        <f t="shared" si="0"/>
        <v>2.0951765669899398</v>
      </c>
      <c r="V10" s="3">
        <f t="shared" si="0"/>
        <v>1.4196500731219217</v>
      </c>
      <c r="W10" s="3">
        <f t="shared" si="0"/>
        <v>1.8863864991927768</v>
      </c>
      <c r="X10" s="3">
        <f t="shared" si="0"/>
        <v>5.1961405812324939</v>
      </c>
      <c r="Y10" s="1"/>
      <c r="Z10" s="1"/>
      <c r="AA10" s="1"/>
      <c r="AC10" s="1"/>
      <c r="AD10" s="3" t="s">
        <v>16</v>
      </c>
      <c r="AE10" s="3">
        <f t="shared" si="6"/>
        <v>2.0289249369596534</v>
      </c>
      <c r="AF10" s="3">
        <f t="shared" si="1"/>
        <v>1.2348109710120632</v>
      </c>
      <c r="AG10" s="3">
        <f t="shared" si="2"/>
        <v>1.3426120326246354</v>
      </c>
      <c r="AH10" s="3">
        <f t="shared" si="3"/>
        <v>1.139678925304878</v>
      </c>
      <c r="AI10" s="3">
        <f t="shared" si="7"/>
        <v>2.0951765669899398</v>
      </c>
      <c r="AJ10" s="3">
        <f t="shared" si="4"/>
        <v>1.4196500731219217</v>
      </c>
      <c r="AK10" s="3">
        <f t="shared" si="4"/>
        <v>1.8863864991927768</v>
      </c>
      <c r="AL10" s="3">
        <f t="shared" si="4"/>
        <v>5.1961405812324939</v>
      </c>
      <c r="AM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3" x14ac:dyDescent="0.25">
      <c r="A11" s="6" t="s">
        <v>19</v>
      </c>
      <c r="B11" s="7">
        <v>0</v>
      </c>
      <c r="C11" s="26">
        <v>1.5010750630403464</v>
      </c>
      <c r="D11" s="4">
        <v>1.5251890289879366</v>
      </c>
      <c r="E11" s="4">
        <v>1.6173879673753646</v>
      </c>
      <c r="F11" s="4">
        <v>1.5303210746951219</v>
      </c>
      <c r="G11" s="24">
        <v>1.49482343301006</v>
      </c>
      <c r="H11" s="4">
        <v>1.5803499268780783</v>
      </c>
      <c r="I11" s="4">
        <v>1.6936135008072233</v>
      </c>
      <c r="J11" s="4">
        <v>1.3438594187675061</v>
      </c>
      <c r="K11" s="23"/>
      <c r="L11" s="1"/>
      <c r="M11" s="1"/>
      <c r="N11" s="14"/>
      <c r="O11" s="6" t="s">
        <v>19</v>
      </c>
      <c r="P11" s="7">
        <v>0</v>
      </c>
      <c r="Q11" s="27">
        <f>C11-C$8</f>
        <v>0</v>
      </c>
      <c r="R11" s="4">
        <f t="shared" ref="R11:S24" si="10">D11-D$8</f>
        <v>0</v>
      </c>
      <c r="S11" s="4">
        <f t="shared" si="10"/>
        <v>0</v>
      </c>
      <c r="T11" s="4">
        <f>F11-F$8</f>
        <v>0</v>
      </c>
      <c r="U11" s="4">
        <f>G11-G$8</f>
        <v>0</v>
      </c>
      <c r="V11" s="4">
        <f t="shared" ref="V11:V24" si="11">H11-H$8</f>
        <v>0</v>
      </c>
      <c r="W11" s="4">
        <f>I11-I$8</f>
        <v>0</v>
      </c>
      <c r="X11" s="4">
        <f t="shared" ref="X11:X24" si="12">J11-J$8</f>
        <v>0</v>
      </c>
      <c r="Y11" s="1"/>
      <c r="Z11" s="1"/>
      <c r="AA11" s="1"/>
      <c r="AC11" s="6" t="s">
        <v>19</v>
      </c>
      <c r="AD11" s="7">
        <v>0</v>
      </c>
      <c r="AE11" s="27">
        <f>(Q11*100)/Q$7</f>
        <v>0</v>
      </c>
      <c r="AF11" s="4">
        <f>(R11*100)/R$7</f>
        <v>0</v>
      </c>
      <c r="AG11" s="4">
        <f t="shared" ref="AF11:AH24" si="13">(S11*100)/S$7</f>
        <v>0</v>
      </c>
      <c r="AH11" s="4">
        <f>(T11*100)/T$7</f>
        <v>0</v>
      </c>
      <c r="AI11" s="4">
        <f>(U11*100)/U$7</f>
        <v>0</v>
      </c>
      <c r="AJ11" s="4">
        <f>(V11*100)/V$7</f>
        <v>0</v>
      </c>
      <c r="AK11" s="4">
        <f t="shared" ref="AK11:AK24" si="14">(W11*100)/W$7</f>
        <v>0</v>
      </c>
      <c r="AL11" s="4">
        <f t="shared" ref="AL11:AL24" si="15">(X11*100)/X$7</f>
        <v>0</v>
      </c>
      <c r="AM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3" x14ac:dyDescent="0.25">
      <c r="A12" s="2"/>
      <c r="B12" s="7">
        <v>2</v>
      </c>
      <c r="C12" s="4">
        <v>2.5740273775216149</v>
      </c>
      <c r="D12" s="4">
        <v>2.056996690683647</v>
      </c>
      <c r="E12" s="4">
        <v>2.0559103509897341</v>
      </c>
      <c r="F12" s="4">
        <v>1.811512851456639</v>
      </c>
      <c r="G12" s="4">
        <v>2.5718839798850563</v>
      </c>
      <c r="H12" s="4">
        <v>2.3094644781403932</v>
      </c>
      <c r="I12" s="4">
        <v>3.1607345730686442</v>
      </c>
      <c r="J12" s="4">
        <v>5.6949650954131634</v>
      </c>
      <c r="K12" s="23"/>
      <c r="L12" s="1"/>
      <c r="M12" s="1"/>
      <c r="N12" s="14"/>
      <c r="O12" s="2"/>
      <c r="P12" s="7">
        <v>2</v>
      </c>
      <c r="Q12" s="4">
        <f>C12-C$8</f>
        <v>1.0729523144812685</v>
      </c>
      <c r="R12" s="4">
        <f t="shared" si="10"/>
        <v>0.53180766169571037</v>
      </c>
      <c r="S12" s="4">
        <f>E12-E$8</f>
        <v>0.43852238361436946</v>
      </c>
      <c r="T12" s="4">
        <f>F12-F$8</f>
        <v>0.28119177676151708</v>
      </c>
      <c r="U12" s="4">
        <f t="shared" ref="U12:U24" si="16">G12-G$8</f>
        <v>1.0770605468749963</v>
      </c>
      <c r="V12" s="4">
        <f t="shared" si="11"/>
        <v>0.72911455126231495</v>
      </c>
      <c r="W12" s="4">
        <f t="shared" ref="W12:W24" si="17">I12-I$8</f>
        <v>1.467121072261421</v>
      </c>
      <c r="X12" s="4">
        <f t="shared" si="12"/>
        <v>4.3511056766456573</v>
      </c>
      <c r="Y12" s="1"/>
      <c r="Z12" s="1"/>
      <c r="AA12" s="1"/>
      <c r="AC12" s="2"/>
      <c r="AD12" s="7">
        <v>2</v>
      </c>
      <c r="AE12" s="4">
        <f>(Q12*100)/Q$7</f>
        <v>31.010182499458629</v>
      </c>
      <c r="AF12" s="4">
        <f t="shared" si="13"/>
        <v>26.995312776431994</v>
      </c>
      <c r="AG12" s="4">
        <f t="shared" si="13"/>
        <v>16.548014476013943</v>
      </c>
      <c r="AH12" s="4">
        <f t="shared" si="13"/>
        <v>9.729819265104398</v>
      </c>
      <c r="AI12" s="4">
        <f>(U12*100)/U$7</f>
        <v>24.041530064174026</v>
      </c>
      <c r="AJ12" s="4">
        <f t="shared" ref="AJ12:AJ24" si="18">(V12*100)/V$7</f>
        <v>21.444545625362203</v>
      </c>
      <c r="AK12" s="4">
        <f t="shared" si="14"/>
        <v>35.182759526652788</v>
      </c>
      <c r="AL12" s="4">
        <f t="shared" si="15"/>
        <v>72.038173454398304</v>
      </c>
      <c r="AM12" s="1"/>
      <c r="AP12" s="18" t="s">
        <v>45</v>
      </c>
      <c r="AQ12" s="18" t="s">
        <v>24</v>
      </c>
      <c r="AR12" s="18" t="s">
        <v>25</v>
      </c>
      <c r="AS12" s="18" t="s">
        <v>26</v>
      </c>
      <c r="AT12" s="18" t="s">
        <v>27</v>
      </c>
      <c r="AU12" s="1"/>
      <c r="AV12" s="1"/>
      <c r="AW12" s="1"/>
      <c r="AX12" s="1"/>
    </row>
    <row r="13" spans="1:53" x14ac:dyDescent="0.25">
      <c r="A13" s="2"/>
      <c r="B13" s="5">
        <v>4</v>
      </c>
      <c r="C13" s="4">
        <v>3.1984504457853031</v>
      </c>
      <c r="D13" s="4">
        <v>2.4660795073726547</v>
      </c>
      <c r="E13" s="4">
        <v>2.4944327346041035</v>
      </c>
      <c r="F13" s="4">
        <v>2.0678935890921419</v>
      </c>
      <c r="G13" s="4">
        <v>3.4225176230244241</v>
      </c>
      <c r="H13" s="4">
        <v>2.6477134967672402</v>
      </c>
      <c r="I13" s="4">
        <v>3.5475873931176758</v>
      </c>
      <c r="J13" s="4">
        <v>6.5070575105042003</v>
      </c>
      <c r="K13" s="23"/>
      <c r="L13" s="1"/>
      <c r="M13" s="1"/>
      <c r="N13" s="14"/>
      <c r="O13" s="2"/>
      <c r="P13" s="5">
        <v>4</v>
      </c>
      <c r="Q13" s="4">
        <f t="shared" ref="Q13:Q24" si="19">C13-C$8</f>
        <v>1.6973753827449567</v>
      </c>
      <c r="R13" s="4">
        <f t="shared" si="10"/>
        <v>0.94089047838471807</v>
      </c>
      <c r="S13" s="4">
        <f t="shared" si="10"/>
        <v>0.87704476722873892</v>
      </c>
      <c r="T13" s="4">
        <f t="shared" ref="T13:T24" si="20">F13-F$8</f>
        <v>0.53757251439702003</v>
      </c>
      <c r="U13" s="4">
        <f t="shared" si="16"/>
        <v>1.927694190014364</v>
      </c>
      <c r="V13" s="4">
        <f t="shared" si="11"/>
        <v>1.0673635698891619</v>
      </c>
      <c r="W13" s="4">
        <f t="shared" si="17"/>
        <v>1.8539738923104525</v>
      </c>
      <c r="X13" s="4">
        <f t="shared" si="12"/>
        <v>5.1631980917366942</v>
      </c>
      <c r="Y13" s="1"/>
      <c r="Z13" s="1"/>
      <c r="AA13" s="1"/>
      <c r="AC13" s="2"/>
      <c r="AD13" s="5">
        <v>4</v>
      </c>
      <c r="AE13" s="4">
        <f t="shared" ref="AE13:AE24" si="21">(Q13*100)/Q$7</f>
        <v>49.057091986848462</v>
      </c>
      <c r="AF13" s="4">
        <f t="shared" si="13"/>
        <v>47.760937989071977</v>
      </c>
      <c r="AG13" s="4">
        <f t="shared" si="13"/>
        <v>33.096028952027886</v>
      </c>
      <c r="AH13" s="4">
        <f t="shared" si="13"/>
        <v>18.601125065640833</v>
      </c>
      <c r="AI13" s="4">
        <f t="shared" ref="AI13:AI23" si="22">(U13*100)/U$7</f>
        <v>43.028888169963487</v>
      </c>
      <c r="AJ13" s="4">
        <f t="shared" si="18"/>
        <v>31.393046173210642</v>
      </c>
      <c r="AK13" s="4">
        <f t="shared" si="14"/>
        <v>44.459805570994064</v>
      </c>
      <c r="AL13" s="4">
        <f t="shared" si="15"/>
        <v>85.483412114845933</v>
      </c>
      <c r="AM13" s="1"/>
      <c r="AP13" s="1">
        <v>0</v>
      </c>
      <c r="AQ13" s="16">
        <f>AVERAGE(AE11:AK11)</f>
        <v>0</v>
      </c>
      <c r="AR13" s="1">
        <f>COUNT(AE11:AL11)</f>
        <v>8</v>
      </c>
      <c r="AS13" s="16">
        <f>STDEV(AE11:AH11)</f>
        <v>0</v>
      </c>
      <c r="AT13" s="28">
        <f>(AS13)/SQRT(AR13)</f>
        <v>0</v>
      </c>
      <c r="AU13" s="1"/>
      <c r="AV13" s="1"/>
      <c r="AW13" s="1"/>
      <c r="AX13" s="1"/>
    </row>
    <row r="14" spans="1:53" x14ac:dyDescent="0.25">
      <c r="A14" s="2"/>
      <c r="B14" s="5">
        <v>6</v>
      </c>
      <c r="C14" s="4">
        <v>3.4271124144452454</v>
      </c>
      <c r="D14" s="4">
        <v>2.6788025720509392</v>
      </c>
      <c r="E14" s="4">
        <v>2.7629158266129004</v>
      </c>
      <c r="F14" s="4">
        <v>2.3325446731029817</v>
      </c>
      <c r="G14" s="4">
        <v>3.5452894890445403</v>
      </c>
      <c r="H14" s="4">
        <v>2.7830131042179787</v>
      </c>
      <c r="I14" s="4">
        <v>3.5256900636809378</v>
      </c>
      <c r="J14" s="4">
        <v>5.8659319196428559</v>
      </c>
      <c r="K14" s="23"/>
      <c r="L14" s="1"/>
      <c r="M14" s="1"/>
      <c r="N14" s="14"/>
      <c r="O14" s="2"/>
      <c r="P14" s="5">
        <v>6</v>
      </c>
      <c r="Q14" s="4">
        <f t="shared" si="19"/>
        <v>1.926037351404899</v>
      </c>
      <c r="R14" s="4">
        <f t="shared" si="10"/>
        <v>1.1536135430630026</v>
      </c>
      <c r="S14" s="4">
        <f t="shared" si="10"/>
        <v>1.1455278592375358</v>
      </c>
      <c r="T14" s="4">
        <f t="shared" si="20"/>
        <v>0.80222359840785984</v>
      </c>
      <c r="U14" s="4">
        <f t="shared" si="16"/>
        <v>2.0504660560344803</v>
      </c>
      <c r="V14" s="4">
        <f t="shared" si="11"/>
        <v>1.2026631773399004</v>
      </c>
      <c r="W14" s="4">
        <f t="shared" si="17"/>
        <v>1.8320765628737146</v>
      </c>
      <c r="X14" s="4">
        <f t="shared" si="12"/>
        <v>4.5220725008753497</v>
      </c>
      <c r="Y14" s="1"/>
      <c r="Z14" s="1"/>
      <c r="AA14" s="1"/>
      <c r="AC14" s="2"/>
      <c r="AD14" s="5">
        <v>6</v>
      </c>
      <c r="AE14" s="4">
        <f t="shared" si="21"/>
        <v>55.66581940476587</v>
      </c>
      <c r="AF14" s="4">
        <f t="shared" si="13"/>
        <v>58.559063099644796</v>
      </c>
      <c r="AG14" s="4">
        <f t="shared" si="13"/>
        <v>43.227466386322106</v>
      </c>
      <c r="AH14" s="4">
        <f t="shared" si="13"/>
        <v>27.758602021033216</v>
      </c>
      <c r="AI14" s="4">
        <f t="shared" si="22"/>
        <v>45.769331607912513</v>
      </c>
      <c r="AJ14" s="4">
        <f t="shared" si="18"/>
        <v>35.372446392350014</v>
      </c>
      <c r="AK14" s="4">
        <f t="shared" si="14"/>
        <v>43.934689757163419</v>
      </c>
      <c r="AL14" s="4">
        <f t="shared" si="15"/>
        <v>74.868750014492548</v>
      </c>
      <c r="AM14" s="1"/>
      <c r="AP14" s="1">
        <v>2</v>
      </c>
      <c r="AQ14" s="16">
        <f t="shared" ref="AQ14:AQ25" si="23">AVERAGE(AE12:AK12)</f>
        <v>23.564594890456856</v>
      </c>
      <c r="AR14" s="24">
        <f t="shared" ref="AR14:AR26" si="24">COUNT(AE12:AL12)</f>
        <v>8</v>
      </c>
      <c r="AS14" s="16">
        <f t="shared" ref="AS14:AS25" si="25">STDEV(AE12:AH12)</f>
        <v>9.7119275297567285</v>
      </c>
      <c r="AT14" s="1">
        <f t="shared" ref="AT14:AT25" si="26">(AS14)/SQRT(AR14)</f>
        <v>3.4336849073416489</v>
      </c>
      <c r="AU14" s="1"/>
      <c r="AV14" s="1"/>
      <c r="AW14" s="1"/>
      <c r="AX14" s="1"/>
    </row>
    <row r="15" spans="1:53" x14ac:dyDescent="0.25">
      <c r="A15" s="2"/>
      <c r="B15" s="5">
        <v>8</v>
      </c>
      <c r="C15" s="4">
        <v>3.5238540165706063</v>
      </c>
      <c r="D15" s="4">
        <v>2.7442558227211808</v>
      </c>
      <c r="E15" s="4">
        <v>2.8971573726173006</v>
      </c>
      <c r="F15" s="4">
        <v>2.4979516006097562</v>
      </c>
      <c r="G15" s="4">
        <v>3.5365200700431032</v>
      </c>
      <c r="H15" s="4">
        <v>2.828112973368226</v>
      </c>
      <c r="I15" s="4">
        <v>3.3359132085625451</v>
      </c>
      <c r="J15" s="4">
        <v>4.7717442445728278</v>
      </c>
      <c r="K15" s="23"/>
      <c r="L15" s="1"/>
      <c r="M15" s="1"/>
      <c r="N15" s="14"/>
      <c r="O15" s="2"/>
      <c r="P15" s="5">
        <v>8</v>
      </c>
      <c r="Q15" s="4">
        <f t="shared" si="19"/>
        <v>2.0227789535302598</v>
      </c>
      <c r="R15" s="4">
        <f t="shared" si="10"/>
        <v>1.2190667937332442</v>
      </c>
      <c r="S15" s="4">
        <f t="shared" si="10"/>
        <v>1.2797694052419359</v>
      </c>
      <c r="T15" s="4">
        <f t="shared" si="20"/>
        <v>0.96763052591463428</v>
      </c>
      <c r="U15" s="4">
        <f t="shared" si="16"/>
        <v>2.0416966370330432</v>
      </c>
      <c r="V15" s="4">
        <f t="shared" si="11"/>
        <v>1.2477630464901477</v>
      </c>
      <c r="W15" s="4">
        <f t="shared" si="17"/>
        <v>1.6422997077553219</v>
      </c>
      <c r="X15" s="4">
        <f t="shared" si="12"/>
        <v>3.4278848258053216</v>
      </c>
      <c r="Y15" s="1"/>
      <c r="Z15" s="1"/>
      <c r="AA15" s="1"/>
      <c r="AC15" s="2"/>
      <c r="AD15" s="5">
        <v>8</v>
      </c>
      <c r="AE15" s="4">
        <f t="shared" si="21"/>
        <v>58.461819466192487</v>
      </c>
      <c r="AF15" s="4">
        <f t="shared" si="13"/>
        <v>61.881563133667214</v>
      </c>
      <c r="AG15" s="4">
        <f t="shared" si="13"/>
        <v>48.293185103469284</v>
      </c>
      <c r="AH15" s="4">
        <f t="shared" si="13"/>
        <v>33.482025118153445</v>
      </c>
      <c r="AI15" s="4">
        <f t="shared" si="22"/>
        <v>45.573585648059002</v>
      </c>
      <c r="AJ15" s="4">
        <f t="shared" si="18"/>
        <v>36.698913132063169</v>
      </c>
      <c r="AK15" s="4">
        <f t="shared" si="14"/>
        <v>39.383686037297892</v>
      </c>
      <c r="AL15" s="4">
        <f t="shared" si="15"/>
        <v>56.753060029889433</v>
      </c>
      <c r="AM15" s="1"/>
      <c r="AP15" s="1">
        <v>4</v>
      </c>
      <c r="AQ15" s="16">
        <f t="shared" si="23"/>
        <v>38.199560558251051</v>
      </c>
      <c r="AR15" s="24">
        <f t="shared" si="24"/>
        <v>8</v>
      </c>
      <c r="AS15" s="16">
        <f t="shared" si="25"/>
        <v>14.316243556892045</v>
      </c>
      <c r="AT15" s="1">
        <f t="shared" si="26"/>
        <v>5.0615564500982915</v>
      </c>
      <c r="AU15" s="1"/>
      <c r="AV15" s="1"/>
      <c r="AW15" s="1"/>
      <c r="AX15" s="1"/>
    </row>
    <row r="16" spans="1:53" x14ac:dyDescent="0.25">
      <c r="A16" s="2"/>
      <c r="B16" s="5">
        <v>10</v>
      </c>
      <c r="C16" s="4">
        <v>3.4974699432636882</v>
      </c>
      <c r="D16" s="4">
        <v>2.6869842283847198</v>
      </c>
      <c r="E16" s="4">
        <v>2.9687528638196454</v>
      </c>
      <c r="F16" s="4">
        <v>2.5393033324864511</v>
      </c>
      <c r="G16" s="4">
        <v>3.4663647180316079</v>
      </c>
      <c r="H16" s="4">
        <v>2.8431462630849733</v>
      </c>
      <c r="I16" s="4">
        <v>3.2337256711911029</v>
      </c>
      <c r="J16" s="4">
        <v>3.8656200761554604</v>
      </c>
      <c r="K16" s="23"/>
      <c r="L16" s="1"/>
      <c r="M16" s="1"/>
      <c r="N16" s="14"/>
      <c r="O16" s="2"/>
      <c r="P16" s="5">
        <v>10</v>
      </c>
      <c r="Q16" s="4">
        <f t="shared" si="19"/>
        <v>1.9963948802233418</v>
      </c>
      <c r="R16" s="4">
        <f t="shared" si="10"/>
        <v>1.1617951993967832</v>
      </c>
      <c r="S16" s="4">
        <f t="shared" si="10"/>
        <v>1.3513648964442808</v>
      </c>
      <c r="T16" s="4">
        <f t="shared" si="20"/>
        <v>1.0089822577913292</v>
      </c>
      <c r="U16" s="4">
        <f t="shared" si="16"/>
        <v>1.9715412850215479</v>
      </c>
      <c r="V16" s="4">
        <f t="shared" si="11"/>
        <v>1.262796336206895</v>
      </c>
      <c r="W16" s="4">
        <f t="shared" si="17"/>
        <v>1.5401121703838796</v>
      </c>
      <c r="X16" s="4">
        <f t="shared" si="12"/>
        <v>2.5217606573879543</v>
      </c>
      <c r="Y16" s="1"/>
      <c r="Z16" s="1"/>
      <c r="AA16" s="1"/>
      <c r="AC16" s="2"/>
      <c r="AD16" s="5">
        <v>10</v>
      </c>
      <c r="AE16" s="4">
        <f t="shared" si="21"/>
        <v>57.69927399489427</v>
      </c>
      <c r="AF16" s="4">
        <f t="shared" si="13"/>
        <v>58.97437560389762</v>
      </c>
      <c r="AG16" s="4">
        <f t="shared" si="13"/>
        <v>50.994901752614375</v>
      </c>
      <c r="AH16" s="4">
        <f t="shared" si="13"/>
        <v>34.912880892433542</v>
      </c>
      <c r="AI16" s="4">
        <f t="shared" si="22"/>
        <v>44.007617969230978</v>
      </c>
      <c r="AJ16" s="4">
        <f t="shared" si="18"/>
        <v>37.141068711967506</v>
      </c>
      <c r="AK16" s="4">
        <f t="shared" si="14"/>
        <v>36.93314557275491</v>
      </c>
      <c r="AL16" s="4">
        <f t="shared" si="15"/>
        <v>41.751004261389973</v>
      </c>
      <c r="AM16" s="1"/>
      <c r="AP16" s="1">
        <v>6</v>
      </c>
      <c r="AQ16" s="16">
        <f t="shared" si="23"/>
        <v>44.32677409559885</v>
      </c>
      <c r="AR16" s="24">
        <f t="shared" si="24"/>
        <v>8</v>
      </c>
      <c r="AS16" s="16">
        <f t="shared" si="25"/>
        <v>14.038364969429999</v>
      </c>
      <c r="AT16" s="1">
        <f t="shared" si="26"/>
        <v>4.9633115333278157</v>
      </c>
      <c r="AU16" s="1"/>
      <c r="AV16" s="1"/>
      <c r="AW16" s="1"/>
      <c r="AX16" s="1"/>
    </row>
    <row r="17" spans="1:50" x14ac:dyDescent="0.25">
      <c r="A17" s="2"/>
      <c r="B17" s="5">
        <v>12</v>
      </c>
      <c r="C17" s="4">
        <v>3.4798805610590779</v>
      </c>
      <c r="D17" s="4">
        <v>2.6869842283847198</v>
      </c>
      <c r="E17" s="4">
        <v>2.9419045546187661</v>
      </c>
      <c r="F17" s="4">
        <v>2.6137364498644988</v>
      </c>
      <c r="G17" s="4">
        <v>3.3874399470186773</v>
      </c>
      <c r="H17" s="4">
        <v>2.8506629079433488</v>
      </c>
      <c r="I17" s="4">
        <v>3.1680336828808904</v>
      </c>
      <c r="J17" s="4">
        <v>3.4723963804271705</v>
      </c>
      <c r="K17" s="23"/>
      <c r="L17" s="1"/>
      <c r="M17" s="1"/>
      <c r="N17" s="14"/>
      <c r="O17" s="2"/>
      <c r="P17" s="5">
        <v>12</v>
      </c>
      <c r="Q17" s="4">
        <f t="shared" si="19"/>
        <v>1.9788054980187315</v>
      </c>
      <c r="R17" s="4">
        <f t="shared" si="10"/>
        <v>1.1617951993967832</v>
      </c>
      <c r="S17" s="4">
        <f t="shared" si="10"/>
        <v>1.3245165872434015</v>
      </c>
      <c r="T17" s="4">
        <f t="shared" si="20"/>
        <v>1.0834153751693769</v>
      </c>
      <c r="U17" s="4">
        <f t="shared" si="16"/>
        <v>1.8926165140086173</v>
      </c>
      <c r="V17" s="4">
        <f t="shared" si="11"/>
        <v>1.2703129810652705</v>
      </c>
      <c r="W17" s="4">
        <f t="shared" si="17"/>
        <v>1.4744201820736671</v>
      </c>
      <c r="X17" s="4">
        <f t="shared" si="12"/>
        <v>2.1285369616596643</v>
      </c>
      <c r="Y17" s="1"/>
      <c r="Z17" s="1"/>
      <c r="AA17" s="1"/>
      <c r="AC17" s="2"/>
      <c r="AD17" s="5">
        <v>12</v>
      </c>
      <c r="AE17" s="4">
        <f t="shared" si="21"/>
        <v>57.190910347362184</v>
      </c>
      <c r="AF17" s="4">
        <f t="shared" si="13"/>
        <v>58.97437560389762</v>
      </c>
      <c r="AG17" s="4">
        <f t="shared" si="13"/>
        <v>49.981758009184965</v>
      </c>
      <c r="AH17" s="4">
        <f t="shared" si="13"/>
        <v>37.488421286137616</v>
      </c>
      <c r="AI17" s="4">
        <f t="shared" si="22"/>
        <v>42.245904330549493</v>
      </c>
      <c r="AJ17" s="4">
        <f t="shared" si="18"/>
        <v>37.362146501919717</v>
      </c>
      <c r="AK17" s="4">
        <f t="shared" si="14"/>
        <v>35.357798131263003</v>
      </c>
      <c r="AL17" s="4">
        <f t="shared" si="15"/>
        <v>35.240678173173251</v>
      </c>
      <c r="AM17" s="1"/>
      <c r="AP17" s="1">
        <v>8</v>
      </c>
      <c r="AQ17" s="16">
        <f t="shared" si="23"/>
        <v>46.253539662700355</v>
      </c>
      <c r="AR17" s="24">
        <f t="shared" si="24"/>
        <v>8</v>
      </c>
      <c r="AS17" s="16">
        <f t="shared" si="25"/>
        <v>12.746352858501385</v>
      </c>
      <c r="AT17" s="1">
        <f t="shared" si="26"/>
        <v>4.5065162708214315</v>
      </c>
      <c r="AU17" s="1"/>
      <c r="AV17" s="1"/>
      <c r="AW17" s="1"/>
      <c r="AX17" s="1"/>
    </row>
    <row r="18" spans="1:50" x14ac:dyDescent="0.25">
      <c r="A18" s="2"/>
      <c r="B18" s="5">
        <v>14</v>
      </c>
      <c r="C18" s="4">
        <v>3.4447017966498557</v>
      </c>
      <c r="D18" s="4">
        <v>2.6624392593833797</v>
      </c>
      <c r="E18" s="4">
        <v>2.9687528638196454</v>
      </c>
      <c r="F18" s="4">
        <v>2.6550881817411938</v>
      </c>
      <c r="G18" s="4">
        <v>3.3786705280172402</v>
      </c>
      <c r="H18" s="4">
        <v>2.8656961976600979</v>
      </c>
      <c r="I18" s="4">
        <v>3.1753327926931361</v>
      </c>
      <c r="J18" s="4">
        <v>3.2672361913515395</v>
      </c>
      <c r="K18" s="23"/>
      <c r="L18" s="1"/>
      <c r="M18" s="1"/>
      <c r="N18" s="14"/>
      <c r="O18" s="2"/>
      <c r="P18" s="5">
        <v>14</v>
      </c>
      <c r="Q18" s="4">
        <f t="shared" si="19"/>
        <v>1.9436267336095092</v>
      </c>
      <c r="R18" s="4">
        <f t="shared" si="10"/>
        <v>1.137250230395443</v>
      </c>
      <c r="S18" s="4">
        <f t="shared" si="10"/>
        <v>1.3513648964442808</v>
      </c>
      <c r="T18" s="4">
        <f t="shared" si="20"/>
        <v>1.1247671070460719</v>
      </c>
      <c r="U18" s="4">
        <f t="shared" si="16"/>
        <v>1.8838470950071802</v>
      </c>
      <c r="V18" s="4">
        <f t="shared" si="11"/>
        <v>1.2853462707820196</v>
      </c>
      <c r="W18" s="4">
        <f t="shared" si="17"/>
        <v>1.4817192918859128</v>
      </c>
      <c r="X18" s="4">
        <f t="shared" si="12"/>
        <v>1.9233767725840334</v>
      </c>
      <c r="Y18" s="1"/>
      <c r="Z18" s="1"/>
      <c r="AA18" s="1"/>
      <c r="AC18" s="2"/>
      <c r="AD18" s="5">
        <v>14</v>
      </c>
      <c r="AE18" s="4">
        <f t="shared" si="21"/>
        <v>56.174183052297948</v>
      </c>
      <c r="AF18" s="4">
        <f t="shared" si="13"/>
        <v>57.728438091139239</v>
      </c>
      <c r="AG18" s="4">
        <f t="shared" si="13"/>
        <v>50.994901752614375</v>
      </c>
      <c r="AH18" s="4">
        <f t="shared" si="13"/>
        <v>38.919277060417713</v>
      </c>
      <c r="AI18" s="4">
        <f t="shared" si="22"/>
        <v>42.050158370695996</v>
      </c>
      <c r="AJ18" s="4">
        <f t="shared" si="18"/>
        <v>37.804302081824105</v>
      </c>
      <c r="AK18" s="4">
        <f t="shared" si="14"/>
        <v>35.532836735873204</v>
      </c>
      <c r="AL18" s="4">
        <f t="shared" si="15"/>
        <v>31.843986301060156</v>
      </c>
      <c r="AM18" s="1"/>
      <c r="AP18" s="1">
        <v>10</v>
      </c>
      <c r="AQ18" s="16">
        <f t="shared" si="23"/>
        <v>45.809037785399028</v>
      </c>
      <c r="AR18" s="24">
        <f t="shared" si="24"/>
        <v>8</v>
      </c>
      <c r="AS18" s="16">
        <f t="shared" si="25"/>
        <v>11.05687240112314</v>
      </c>
      <c r="AT18" s="1">
        <f t="shared" si="26"/>
        <v>3.9091947267742779</v>
      </c>
      <c r="AU18" s="1"/>
      <c r="AV18" s="1"/>
      <c r="AW18" s="1"/>
      <c r="AX18" s="1"/>
    </row>
    <row r="19" spans="1:50" x14ac:dyDescent="0.25">
      <c r="A19" s="2"/>
      <c r="B19" s="5">
        <v>16</v>
      </c>
      <c r="C19" s="4">
        <v>3.4359071055475514</v>
      </c>
      <c r="D19" s="4">
        <v>2.7197108537198407</v>
      </c>
      <c r="E19" s="4">
        <v>2.932955118218473</v>
      </c>
      <c r="F19" s="4">
        <v>2.6468178353658534</v>
      </c>
      <c r="G19" s="4">
        <v>3.3348234330100563</v>
      </c>
      <c r="H19" s="4">
        <v>2.9032794219519698</v>
      </c>
      <c r="I19" s="4">
        <v>3.2118283417543654</v>
      </c>
      <c r="J19" s="4">
        <v>3.2244944852941178</v>
      </c>
      <c r="K19" s="23"/>
      <c r="L19" s="1"/>
      <c r="M19" s="1"/>
      <c r="N19" s="14"/>
      <c r="O19" s="2"/>
      <c r="P19" s="5">
        <v>16</v>
      </c>
      <c r="Q19" s="4">
        <f t="shared" si="19"/>
        <v>1.934832042507205</v>
      </c>
      <c r="R19" s="4">
        <f t="shared" si="10"/>
        <v>1.194521824731904</v>
      </c>
      <c r="S19" s="4">
        <f t="shared" si="10"/>
        <v>1.3155671508431084</v>
      </c>
      <c r="T19" s="4">
        <f t="shared" si="20"/>
        <v>1.1164967606707314</v>
      </c>
      <c r="U19" s="4">
        <f t="shared" si="16"/>
        <v>1.8399999999999963</v>
      </c>
      <c r="V19" s="4">
        <f t="shared" si="11"/>
        <v>1.3229294950738915</v>
      </c>
      <c r="W19" s="4">
        <f t="shared" si="17"/>
        <v>1.5182148409471421</v>
      </c>
      <c r="X19" s="4">
        <f t="shared" si="12"/>
        <v>1.8806350665266116</v>
      </c>
      <c r="Y19" s="1"/>
      <c r="Z19" s="1"/>
      <c r="AA19" s="1"/>
      <c r="AC19" s="2"/>
      <c r="AD19" s="5">
        <v>16</v>
      </c>
      <c r="AE19" s="4">
        <f t="shared" si="21"/>
        <v>55.920001228531937</v>
      </c>
      <c r="AF19" s="4">
        <f t="shared" si="13"/>
        <v>60.635625620908826</v>
      </c>
      <c r="AG19" s="4">
        <f t="shared" si="13"/>
        <v>49.644043428041826</v>
      </c>
      <c r="AH19" s="4">
        <f t="shared" si="13"/>
        <v>38.633105905561649</v>
      </c>
      <c r="AI19" s="4">
        <f t="shared" si="22"/>
        <v>41.071428571428491</v>
      </c>
      <c r="AJ19" s="4">
        <f t="shared" si="18"/>
        <v>38.909691031585048</v>
      </c>
      <c r="AK19" s="4">
        <f t="shared" si="14"/>
        <v>36.408029758924272</v>
      </c>
      <c r="AL19" s="4">
        <f t="shared" si="15"/>
        <v>31.136342161036612</v>
      </c>
      <c r="AM19" s="1"/>
      <c r="AP19" s="24">
        <v>12</v>
      </c>
      <c r="AQ19" s="16">
        <f t="shared" si="23"/>
        <v>45.514473458616365</v>
      </c>
      <c r="AR19" s="24">
        <f t="shared" si="24"/>
        <v>8</v>
      </c>
      <c r="AS19" s="16">
        <f t="shared" si="25"/>
        <v>9.7550737550134787</v>
      </c>
      <c r="AT19" s="1">
        <f t="shared" si="26"/>
        <v>3.4489394015724741</v>
      </c>
      <c r="AU19" s="1"/>
      <c r="AV19" s="1"/>
      <c r="AW19" s="1"/>
      <c r="AX19" s="1"/>
    </row>
    <row r="20" spans="1:50" x14ac:dyDescent="0.25">
      <c r="A20" s="1"/>
      <c r="B20" s="5">
        <v>18</v>
      </c>
      <c r="C20" s="4">
        <v>3.4534964877521617</v>
      </c>
      <c r="D20" s="4">
        <v>2.6869842283847198</v>
      </c>
      <c r="E20" s="4">
        <v>2.932955118218473</v>
      </c>
      <c r="F20" s="4">
        <v>2.6550881817411938</v>
      </c>
      <c r="G20" s="4">
        <v>3.3699011090158049</v>
      </c>
      <c r="H20" s="4">
        <v>2.9483792911022153</v>
      </c>
      <c r="I20" s="4">
        <v>3.1972301221298736</v>
      </c>
      <c r="J20" s="4">
        <v>3.2501395089285712</v>
      </c>
      <c r="K20" s="23"/>
      <c r="L20" s="1"/>
      <c r="M20" s="1"/>
      <c r="N20" s="14"/>
      <c r="O20" s="1"/>
      <c r="P20" s="5">
        <v>18</v>
      </c>
      <c r="Q20" s="4">
        <f t="shared" si="19"/>
        <v>1.9524214247118152</v>
      </c>
      <c r="R20" s="4">
        <f t="shared" si="10"/>
        <v>1.1617951993967832</v>
      </c>
      <c r="S20" s="4">
        <f t="shared" si="10"/>
        <v>1.3155671508431084</v>
      </c>
      <c r="T20" s="4">
        <f t="shared" si="20"/>
        <v>1.1247671070460719</v>
      </c>
      <c r="U20" s="4">
        <f t="shared" si="16"/>
        <v>1.8750776760057448</v>
      </c>
      <c r="V20" s="4">
        <f t="shared" si="11"/>
        <v>1.368029364224137</v>
      </c>
      <c r="W20" s="4">
        <f t="shared" si="17"/>
        <v>1.5036166213226503</v>
      </c>
      <c r="X20" s="4">
        <f t="shared" si="12"/>
        <v>1.906280090161065</v>
      </c>
      <c r="Y20" s="1"/>
      <c r="Z20" s="1"/>
      <c r="AA20" s="1"/>
      <c r="AC20" s="1"/>
      <c r="AD20" s="5">
        <v>18</v>
      </c>
      <c r="AE20" s="4">
        <f t="shared" si="21"/>
        <v>56.428364876064023</v>
      </c>
      <c r="AF20" s="4">
        <f t="shared" si="13"/>
        <v>58.97437560389762</v>
      </c>
      <c r="AG20" s="4">
        <f t="shared" si="13"/>
        <v>49.644043428041826</v>
      </c>
      <c r="AH20" s="4">
        <f t="shared" si="13"/>
        <v>38.919277060417713</v>
      </c>
      <c r="AI20" s="4">
        <f t="shared" si="22"/>
        <v>41.854412410842521</v>
      </c>
      <c r="AJ20" s="4">
        <f t="shared" si="18"/>
        <v>40.236157771298146</v>
      </c>
      <c r="AK20" s="4">
        <f t="shared" si="14"/>
        <v>36.057952549703842</v>
      </c>
      <c r="AL20" s="4">
        <f t="shared" si="15"/>
        <v>31.560928645050744</v>
      </c>
      <c r="AM20" s="1"/>
      <c r="AP20" s="24">
        <v>14</v>
      </c>
      <c r="AQ20" s="16">
        <f t="shared" si="23"/>
        <v>45.600585306408945</v>
      </c>
      <c r="AR20" s="24">
        <f t="shared" si="24"/>
        <v>8</v>
      </c>
      <c r="AS20" s="16">
        <f t="shared" si="25"/>
        <v>8.5240747606621152</v>
      </c>
      <c r="AT20" s="1">
        <f t="shared" si="26"/>
        <v>3.0137155333026393</v>
      </c>
      <c r="AU20" s="1"/>
      <c r="AV20" s="1"/>
      <c r="AW20" s="1"/>
      <c r="AX20" s="1"/>
    </row>
    <row r="21" spans="1:50" x14ac:dyDescent="0.25">
      <c r="A21" s="1"/>
      <c r="B21" s="5">
        <v>20</v>
      </c>
      <c r="C21" s="4">
        <v>3.488675252161384</v>
      </c>
      <c r="D21" s="4">
        <v>2.7033475410522794</v>
      </c>
      <c r="E21" s="4">
        <v>2.9061068090175937</v>
      </c>
      <c r="F21" s="4">
        <v>2.6302771426151761</v>
      </c>
      <c r="G21" s="4">
        <v>3.3523622710129306</v>
      </c>
      <c r="H21" s="4">
        <v>2.9709292256773381</v>
      </c>
      <c r="I21" s="4">
        <v>3.2483238908155947</v>
      </c>
      <c r="J21" s="4">
        <v>3.292881214985993</v>
      </c>
      <c r="K21" s="23"/>
      <c r="L21" s="1"/>
      <c r="M21" s="1"/>
      <c r="N21" s="14"/>
      <c r="O21" s="1"/>
      <c r="P21" s="5">
        <v>20</v>
      </c>
      <c r="Q21" s="4">
        <f t="shared" si="19"/>
        <v>1.9876001891210375</v>
      </c>
      <c r="R21" s="4">
        <f t="shared" si="10"/>
        <v>1.1781585120643427</v>
      </c>
      <c r="S21" s="4">
        <f t="shared" si="10"/>
        <v>1.2887188416422291</v>
      </c>
      <c r="T21" s="4">
        <f t="shared" si="20"/>
        <v>1.0999560679200542</v>
      </c>
      <c r="U21" s="4">
        <f t="shared" si="16"/>
        <v>1.8575388380028706</v>
      </c>
      <c r="V21" s="4">
        <f t="shared" si="11"/>
        <v>1.3905792987992598</v>
      </c>
      <c r="W21" s="4">
        <f t="shared" si="17"/>
        <v>1.5547103900083714</v>
      </c>
      <c r="X21" s="4">
        <f t="shared" si="12"/>
        <v>1.9490217962184868</v>
      </c>
      <c r="Y21" s="1"/>
      <c r="Z21" s="1"/>
      <c r="AA21" s="1"/>
      <c r="AC21" s="1"/>
      <c r="AD21" s="5">
        <v>20</v>
      </c>
      <c r="AE21" s="4">
        <f t="shared" si="21"/>
        <v>57.445092171128252</v>
      </c>
      <c r="AF21" s="4">
        <f t="shared" si="13"/>
        <v>59.805000612403177</v>
      </c>
      <c r="AG21" s="4">
        <f t="shared" si="13"/>
        <v>48.630899684612416</v>
      </c>
      <c r="AH21" s="4">
        <f t="shared" si="13"/>
        <v>38.060763595849629</v>
      </c>
      <c r="AI21" s="4">
        <f t="shared" si="22"/>
        <v>41.462920491135506</v>
      </c>
      <c r="AJ21" s="4">
        <f t="shared" si="18"/>
        <v>40.899391141154702</v>
      </c>
      <c r="AK21" s="4">
        <f t="shared" si="14"/>
        <v>37.28322278197534</v>
      </c>
      <c r="AL21" s="4">
        <f t="shared" si="15"/>
        <v>32.268572785074284</v>
      </c>
      <c r="AM21" s="1"/>
      <c r="AP21" s="24">
        <v>16</v>
      </c>
      <c r="AQ21" s="16">
        <f t="shared" si="23"/>
        <v>45.888846506426013</v>
      </c>
      <c r="AR21" s="24">
        <f t="shared" si="24"/>
        <v>8</v>
      </c>
      <c r="AS21" s="16">
        <f t="shared" si="25"/>
        <v>9.5158990102599219</v>
      </c>
      <c r="AT21" s="1">
        <f t="shared" si="26"/>
        <v>3.3643783596205732</v>
      </c>
      <c r="AU21" s="1"/>
      <c r="AV21" s="1"/>
      <c r="AW21" s="1"/>
      <c r="AX21" s="1"/>
    </row>
    <row r="22" spans="1:50" x14ac:dyDescent="0.25">
      <c r="A22" s="1"/>
      <c r="B22" s="5">
        <v>22</v>
      </c>
      <c r="C22" s="4">
        <v>3.4974699432636882</v>
      </c>
      <c r="D22" s="4">
        <v>2.7442558227211808</v>
      </c>
      <c r="E22" s="4">
        <v>2.834511317815247</v>
      </c>
      <c r="F22" s="4">
        <v>2.6633585281165324</v>
      </c>
      <c r="G22" s="4">
        <v>3.4137482040229887</v>
      </c>
      <c r="H22" s="4">
        <v>2.9784458705357135</v>
      </c>
      <c r="I22" s="4">
        <v>3.2775203300645783</v>
      </c>
      <c r="J22" s="4">
        <v>3.438203015581232</v>
      </c>
      <c r="K22" s="23"/>
      <c r="L22" s="1"/>
      <c r="M22" s="1"/>
      <c r="N22" s="14"/>
      <c r="O22" s="1"/>
      <c r="P22" s="5">
        <v>22</v>
      </c>
      <c r="Q22" s="4">
        <f t="shared" si="19"/>
        <v>1.9963948802233418</v>
      </c>
      <c r="R22" s="4">
        <f t="shared" si="10"/>
        <v>1.2190667937332442</v>
      </c>
      <c r="S22" s="4">
        <f t="shared" si="10"/>
        <v>1.2171233504398824</v>
      </c>
      <c r="T22" s="4">
        <f t="shared" si="20"/>
        <v>1.1330374534214105</v>
      </c>
      <c r="U22" s="4">
        <f t="shared" si="16"/>
        <v>1.9189247710129287</v>
      </c>
      <c r="V22" s="4">
        <f t="shared" si="11"/>
        <v>1.3980959436576352</v>
      </c>
      <c r="W22" s="4">
        <f t="shared" si="17"/>
        <v>1.583906829257355</v>
      </c>
      <c r="X22" s="4">
        <f t="shared" si="12"/>
        <v>2.0943435968137258</v>
      </c>
      <c r="Y22" s="1"/>
      <c r="Z22" s="1"/>
      <c r="AA22" s="1"/>
      <c r="AC22" s="1"/>
      <c r="AD22" s="5">
        <v>22</v>
      </c>
      <c r="AE22" s="4">
        <f t="shared" si="21"/>
        <v>57.69927399489427</v>
      </c>
      <c r="AF22" s="4">
        <f t="shared" si="13"/>
        <v>61.881563133667214</v>
      </c>
      <c r="AG22" s="4">
        <f t="shared" si="13"/>
        <v>45.929183035467261</v>
      </c>
      <c r="AH22" s="4">
        <f t="shared" si="13"/>
        <v>39.205448215273719</v>
      </c>
      <c r="AI22" s="4">
        <f t="shared" si="22"/>
        <v>42.833142210110019</v>
      </c>
      <c r="AJ22" s="4">
        <f t="shared" si="18"/>
        <v>41.12046893110692</v>
      </c>
      <c r="AK22" s="4">
        <f t="shared" si="14"/>
        <v>37.983377200416193</v>
      </c>
      <c r="AL22" s="4">
        <f t="shared" si="15"/>
        <v>34.674562861154406</v>
      </c>
      <c r="AM22" s="1"/>
      <c r="AP22" s="24">
        <v>18</v>
      </c>
      <c r="AQ22" s="16">
        <f t="shared" si="23"/>
        <v>46.016369100037949</v>
      </c>
      <c r="AR22" s="24">
        <f t="shared" si="24"/>
        <v>8</v>
      </c>
      <c r="AS22" s="16">
        <f t="shared" si="25"/>
        <v>8.959910872012891</v>
      </c>
      <c r="AT22" s="1">
        <f t="shared" si="26"/>
        <v>3.1678068682136935</v>
      </c>
      <c r="AU22" s="1"/>
      <c r="AV22" s="1"/>
      <c r="AW22" s="1"/>
      <c r="AX22" s="1"/>
    </row>
    <row r="23" spans="1:50" x14ac:dyDescent="0.25">
      <c r="A23" s="1"/>
      <c r="B23" s="5">
        <v>24</v>
      </c>
      <c r="C23" s="4">
        <v>3.5414433987752165</v>
      </c>
      <c r="D23" s="4">
        <v>2.768800791722521</v>
      </c>
      <c r="E23" s="4">
        <v>2.8792584998167126</v>
      </c>
      <c r="F23" s="4">
        <v>2.6702771426151801</v>
      </c>
      <c r="G23" s="4">
        <v>3.3874399470186773</v>
      </c>
      <c r="H23" s="4">
        <v>3.0385790294027082</v>
      </c>
      <c r="I23" s="4">
        <v>3.2337256711911029</v>
      </c>
      <c r="J23" s="4">
        <v>3.5151380864845923</v>
      </c>
      <c r="K23" s="23"/>
      <c r="L23" s="1"/>
      <c r="M23" s="1"/>
      <c r="N23" s="14"/>
      <c r="O23" s="1"/>
      <c r="P23" s="5">
        <v>24</v>
      </c>
      <c r="Q23" s="4">
        <f t="shared" si="19"/>
        <v>2.0403683357348701</v>
      </c>
      <c r="R23" s="4">
        <f t="shared" si="10"/>
        <v>1.2436117627345844</v>
      </c>
      <c r="S23" s="4">
        <f t="shared" si="10"/>
        <v>1.2618705324413479</v>
      </c>
      <c r="T23" s="4">
        <f t="shared" si="20"/>
        <v>1.1399560679200582</v>
      </c>
      <c r="U23" s="4">
        <f t="shared" si="16"/>
        <v>1.8926165140086173</v>
      </c>
      <c r="V23" s="4">
        <f t="shared" si="11"/>
        <v>1.4582291025246299</v>
      </c>
      <c r="W23" s="4">
        <f t="shared" si="17"/>
        <v>1.5401121703838796</v>
      </c>
      <c r="X23" s="4">
        <f t="shared" si="12"/>
        <v>2.1712786677170861</v>
      </c>
      <c r="Y23" s="1"/>
      <c r="Z23" s="1"/>
      <c r="AA23" s="1"/>
      <c r="AC23" s="1"/>
      <c r="AD23" s="5">
        <v>24</v>
      </c>
      <c r="AE23" s="4">
        <f t="shared" si="21"/>
        <v>58.970183113724566</v>
      </c>
      <c r="AF23" s="4">
        <f t="shared" si="13"/>
        <v>63.127500646425595</v>
      </c>
      <c r="AG23" s="4">
        <f t="shared" si="13"/>
        <v>47.617755941182949</v>
      </c>
      <c r="AH23" s="4">
        <f t="shared" si="13"/>
        <v>39.444846640832466</v>
      </c>
      <c r="AI23" s="4">
        <f t="shared" si="22"/>
        <v>42.245904330549493</v>
      </c>
      <c r="AJ23" s="4">
        <f t="shared" si="18"/>
        <v>42.889091250724405</v>
      </c>
      <c r="AK23" s="4">
        <f t="shared" si="14"/>
        <v>36.93314557275491</v>
      </c>
      <c r="AL23" s="4">
        <f t="shared" si="15"/>
        <v>35.94832231319679</v>
      </c>
      <c r="AM23" s="1"/>
      <c r="AP23" s="24">
        <v>20</v>
      </c>
      <c r="AQ23" s="16">
        <f t="shared" si="23"/>
        <v>46.226755782608436</v>
      </c>
      <c r="AR23" s="24">
        <f t="shared" si="24"/>
        <v>8</v>
      </c>
      <c r="AS23" s="16">
        <f t="shared" si="25"/>
        <v>9.8675034974505369</v>
      </c>
      <c r="AT23" s="1">
        <f t="shared" si="26"/>
        <v>3.4886893182146244</v>
      </c>
      <c r="AU23" s="1"/>
      <c r="AV23" s="1"/>
      <c r="AW23" s="1"/>
      <c r="AX23" s="1"/>
    </row>
    <row r="24" spans="1:50" x14ac:dyDescent="0.25">
      <c r="A24" s="1"/>
      <c r="B24" s="5">
        <v>26</v>
      </c>
      <c r="C24" s="4">
        <v>3.5326487076729105</v>
      </c>
      <c r="D24" s="4">
        <v>2.768800791722521</v>
      </c>
      <c r="E24" s="4">
        <v>2.8524101906158332</v>
      </c>
      <c r="F24" s="4">
        <v>2.6931057220588999</v>
      </c>
      <c r="G24" s="4">
        <v>3.4049787850215516</v>
      </c>
      <c r="H24" s="4">
        <v>2.9859625153940872</v>
      </c>
      <c r="I24" s="4">
        <v>3.2191274515666115</v>
      </c>
      <c r="J24" s="4">
        <v>3.6262665222338928</v>
      </c>
      <c r="K24" s="23"/>
      <c r="L24" s="1"/>
      <c r="M24" s="1"/>
      <c r="N24" s="14"/>
      <c r="O24" s="1"/>
      <c r="P24" s="5">
        <v>26</v>
      </c>
      <c r="Q24" s="4">
        <f t="shared" si="19"/>
        <v>2.0315736446325641</v>
      </c>
      <c r="R24" s="4">
        <f t="shared" si="10"/>
        <v>1.2436117627345844</v>
      </c>
      <c r="S24" s="4">
        <f t="shared" si="10"/>
        <v>1.2350222232404686</v>
      </c>
      <c r="T24" s="4">
        <f t="shared" si="20"/>
        <v>1.162784647363778</v>
      </c>
      <c r="U24" s="4">
        <f t="shared" si="16"/>
        <v>1.9101553520114916</v>
      </c>
      <c r="V24" s="4">
        <f t="shared" si="11"/>
        <v>1.4056125885160089</v>
      </c>
      <c r="W24" s="4">
        <f t="shared" si="17"/>
        <v>1.5255139507593882</v>
      </c>
      <c r="X24" s="4">
        <f t="shared" si="12"/>
        <v>2.2824071034663866</v>
      </c>
      <c r="Y24" s="1"/>
      <c r="Z24" s="1"/>
      <c r="AA24" s="1"/>
      <c r="AC24" s="1"/>
      <c r="AD24" s="5">
        <v>26</v>
      </c>
      <c r="AE24" s="4">
        <f t="shared" si="21"/>
        <v>58.716001289958498</v>
      </c>
      <c r="AF24" s="4">
        <f t="shared" si="13"/>
        <v>63.127500646425595</v>
      </c>
      <c r="AG24" s="4">
        <f t="shared" si="13"/>
        <v>46.604612197753539</v>
      </c>
      <c r="AH24" s="4">
        <f t="shared" si="13"/>
        <v>40.2347628845598</v>
      </c>
      <c r="AI24" s="4">
        <f>(U24*100)/U$7</f>
        <v>42.637396250256515</v>
      </c>
      <c r="AJ24" s="4">
        <f t="shared" si="18"/>
        <v>41.341546721059082</v>
      </c>
      <c r="AK24" s="4">
        <f t="shared" si="14"/>
        <v>36.583068363534487</v>
      </c>
      <c r="AL24" s="4">
        <f t="shared" si="15"/>
        <v>37.788197077258054</v>
      </c>
      <c r="AM24" s="1"/>
      <c r="AP24" s="24">
        <v>22</v>
      </c>
      <c r="AQ24" s="16">
        <f t="shared" si="23"/>
        <v>46.664636674419377</v>
      </c>
      <c r="AR24" s="24">
        <f t="shared" si="24"/>
        <v>8</v>
      </c>
      <c r="AS24" s="16">
        <f t="shared" si="25"/>
        <v>10.456024595587483</v>
      </c>
      <c r="AT24" s="1">
        <f t="shared" si="26"/>
        <v>3.6967629478966182</v>
      </c>
      <c r="AU24" s="1"/>
      <c r="AV24" s="1"/>
      <c r="AW24" s="1"/>
      <c r="AX24" s="1"/>
    </row>
    <row r="25" spans="1:5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4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P25" s="24">
        <v>24</v>
      </c>
      <c r="AQ25" s="16">
        <f t="shared" si="23"/>
        <v>47.318346785170625</v>
      </c>
      <c r="AR25" s="24">
        <f t="shared" si="24"/>
        <v>8</v>
      </c>
      <c r="AS25" s="16">
        <f t="shared" si="25"/>
        <v>10.784311074261977</v>
      </c>
      <c r="AT25" s="1">
        <f t="shared" si="26"/>
        <v>3.8128297455179121</v>
      </c>
      <c r="AU25" s="1"/>
      <c r="AV25" s="1"/>
      <c r="AW25" s="1"/>
      <c r="AX25" s="1"/>
    </row>
    <row r="26" spans="1:50" x14ac:dyDescent="0.25">
      <c r="A26" s="2"/>
      <c r="B26" s="211" t="s">
        <v>20</v>
      </c>
      <c r="C26" s="212"/>
      <c r="D26" s="212"/>
      <c r="E26" s="212"/>
      <c r="F26" s="212"/>
      <c r="G26" s="212"/>
      <c r="H26" s="212"/>
      <c r="I26" s="212"/>
      <c r="J26" s="212"/>
      <c r="K26" s="16"/>
      <c r="L26" s="16"/>
      <c r="M26" s="16"/>
      <c r="N26" s="14"/>
      <c r="O26" s="2"/>
      <c r="P26" s="211" t="s">
        <v>20</v>
      </c>
      <c r="Q26" s="212"/>
      <c r="R26" s="212"/>
      <c r="S26" s="212"/>
      <c r="T26" s="212"/>
      <c r="U26" s="212"/>
      <c r="V26" s="212"/>
      <c r="W26" s="212"/>
      <c r="X26" s="212"/>
      <c r="Y26" s="1"/>
      <c r="Z26" s="1"/>
      <c r="AA26" s="1"/>
      <c r="AB26" s="14"/>
      <c r="AC26" s="2"/>
      <c r="AD26" s="211" t="s">
        <v>20</v>
      </c>
      <c r="AE26" s="212"/>
      <c r="AF26" s="212"/>
      <c r="AG26" s="212"/>
      <c r="AH26" s="212"/>
      <c r="AI26" s="212"/>
      <c r="AJ26" s="212"/>
      <c r="AK26" s="212"/>
      <c r="AL26" s="212"/>
      <c r="AM26" s="1"/>
      <c r="AP26" s="24">
        <v>26</v>
      </c>
      <c r="AQ26" s="16">
        <f>AVERAGE(AE24:AK24)</f>
        <v>47.034984050506793</v>
      </c>
      <c r="AR26" s="24">
        <f t="shared" si="24"/>
        <v>8</v>
      </c>
      <c r="AS26" s="16">
        <f>STDEV(AE24:AH24)</f>
        <v>10.588364331132897</v>
      </c>
      <c r="AT26" s="1">
        <f>(AS26)/SQRT(AR26)</f>
        <v>3.7435521101089169</v>
      </c>
      <c r="AU26" s="1"/>
      <c r="AV26" s="1"/>
      <c r="AW26" s="1"/>
      <c r="AX26" s="1"/>
    </row>
    <row r="27" spans="1:50" x14ac:dyDescent="0.25">
      <c r="A27" s="2"/>
      <c r="B27" s="8" t="s">
        <v>5</v>
      </c>
      <c r="C27" s="9" t="s">
        <v>6</v>
      </c>
      <c r="D27" s="9" t="s">
        <v>7</v>
      </c>
      <c r="E27" s="9" t="s">
        <v>8</v>
      </c>
      <c r="F27" s="9" t="s">
        <v>9</v>
      </c>
      <c r="G27" s="9" t="s">
        <v>10</v>
      </c>
      <c r="H27" s="9" t="s">
        <v>11</v>
      </c>
      <c r="I27" s="9" t="s">
        <v>12</v>
      </c>
      <c r="J27" s="9" t="s">
        <v>13</v>
      </c>
      <c r="K27" s="16"/>
      <c r="L27" s="16"/>
      <c r="M27" s="16"/>
      <c r="N27" s="14"/>
      <c r="O27" s="2"/>
      <c r="P27" s="8" t="s">
        <v>5</v>
      </c>
      <c r="Q27" s="9" t="s">
        <v>6</v>
      </c>
      <c r="R27" s="9" t="s">
        <v>7</v>
      </c>
      <c r="S27" s="9" t="s">
        <v>8</v>
      </c>
      <c r="T27" s="9" t="s">
        <v>9</v>
      </c>
      <c r="U27" s="9" t="s">
        <v>10</v>
      </c>
      <c r="V27" s="9" t="s">
        <v>11</v>
      </c>
      <c r="W27" s="9" t="s">
        <v>12</v>
      </c>
      <c r="X27" s="9" t="s">
        <v>13</v>
      </c>
      <c r="Y27" s="1"/>
      <c r="Z27" s="1"/>
      <c r="AA27" s="1"/>
      <c r="AB27" s="14"/>
      <c r="AC27" s="2"/>
      <c r="AD27" s="8" t="s">
        <v>5</v>
      </c>
      <c r="AE27" s="9" t="s">
        <v>6</v>
      </c>
      <c r="AF27" s="9" t="s">
        <v>7</v>
      </c>
      <c r="AG27" s="9" t="s">
        <v>8</v>
      </c>
      <c r="AH27" s="9" t="s">
        <v>9</v>
      </c>
      <c r="AI27" s="9" t="s">
        <v>10</v>
      </c>
      <c r="AJ27" s="9" t="s">
        <v>11</v>
      </c>
      <c r="AK27" s="9" t="s">
        <v>12</v>
      </c>
      <c r="AL27" s="9" t="s">
        <v>13</v>
      </c>
      <c r="AM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x14ac:dyDescent="0.25">
      <c r="A28" s="2"/>
      <c r="B28" s="3" t="s">
        <v>14</v>
      </c>
      <c r="C28" s="3">
        <v>1.51</v>
      </c>
      <c r="D28" s="3">
        <v>1.29</v>
      </c>
      <c r="E28" s="3">
        <v>1.49</v>
      </c>
      <c r="F28" s="3">
        <v>1.5</v>
      </c>
      <c r="G28" s="3">
        <v>1.48</v>
      </c>
      <c r="H28" s="3">
        <v>1.52</v>
      </c>
      <c r="I28" s="3">
        <v>1.43</v>
      </c>
      <c r="J28" s="3">
        <v>1.48</v>
      </c>
      <c r="K28" s="1"/>
      <c r="L28" s="1"/>
      <c r="M28" s="1"/>
      <c r="N28" s="14"/>
      <c r="O28" s="2"/>
      <c r="P28" s="3" t="s">
        <v>14</v>
      </c>
      <c r="Q28" s="3">
        <f>C28</f>
        <v>1.51</v>
      </c>
      <c r="R28" s="3">
        <f t="shared" ref="R28:X33" si="27">D28</f>
        <v>1.29</v>
      </c>
      <c r="S28" s="3">
        <f t="shared" si="27"/>
        <v>1.49</v>
      </c>
      <c r="T28" s="3">
        <f t="shared" si="27"/>
        <v>1.5</v>
      </c>
      <c r="U28" s="3">
        <f t="shared" si="27"/>
        <v>1.48</v>
      </c>
      <c r="V28" s="3">
        <f t="shared" si="27"/>
        <v>1.52</v>
      </c>
      <c r="W28" s="3">
        <f t="shared" si="27"/>
        <v>1.43</v>
      </c>
      <c r="X28" s="3">
        <f t="shared" si="27"/>
        <v>1.48</v>
      </c>
      <c r="Y28" s="1"/>
      <c r="Z28" s="1"/>
      <c r="AA28" s="1"/>
      <c r="AC28" s="2"/>
      <c r="AD28" s="3" t="s">
        <v>14</v>
      </c>
      <c r="AE28" s="3"/>
      <c r="AF28" s="3"/>
      <c r="AG28" s="3"/>
      <c r="AH28" s="3"/>
      <c r="AI28" s="3">
        <f>U28</f>
        <v>1.48</v>
      </c>
      <c r="AJ28" s="3">
        <f t="shared" ref="AJ28:AL33" si="28">V28</f>
        <v>1.52</v>
      </c>
      <c r="AK28" s="3">
        <f t="shared" si="28"/>
        <v>1.43</v>
      </c>
      <c r="AL28" s="3">
        <f t="shared" si="28"/>
        <v>1.48</v>
      </c>
      <c r="AM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25">
      <c r="A29" s="2"/>
      <c r="B29" s="3" t="s">
        <v>15</v>
      </c>
      <c r="C29" s="3">
        <v>4.4000000000000004</v>
      </c>
      <c r="D29" s="3">
        <v>5.66</v>
      </c>
      <c r="E29" s="3">
        <v>5.3</v>
      </c>
      <c r="F29" s="3">
        <v>5.21</v>
      </c>
      <c r="G29" s="3">
        <v>6.33</v>
      </c>
      <c r="H29" s="3">
        <v>5.96</v>
      </c>
      <c r="I29" s="3">
        <v>5.61</v>
      </c>
      <c r="J29" s="3">
        <v>4</v>
      </c>
      <c r="K29" s="1"/>
      <c r="L29" s="1"/>
      <c r="M29" s="1"/>
      <c r="N29" s="14"/>
      <c r="O29" s="2"/>
      <c r="P29" s="3" t="s">
        <v>15</v>
      </c>
      <c r="Q29" s="3">
        <f t="shared" ref="Q29:Q33" si="29">C29</f>
        <v>4.4000000000000004</v>
      </c>
      <c r="R29" s="3">
        <f t="shared" si="27"/>
        <v>5.66</v>
      </c>
      <c r="S29" s="3">
        <f t="shared" si="27"/>
        <v>5.3</v>
      </c>
      <c r="T29" s="3">
        <f t="shared" si="27"/>
        <v>5.21</v>
      </c>
      <c r="U29" s="3">
        <f t="shared" si="27"/>
        <v>6.33</v>
      </c>
      <c r="V29" s="3">
        <f t="shared" si="27"/>
        <v>5.96</v>
      </c>
      <c r="W29" s="3">
        <f t="shared" si="27"/>
        <v>5.61</v>
      </c>
      <c r="X29" s="3">
        <f t="shared" si="27"/>
        <v>4</v>
      </c>
      <c r="Y29" s="1"/>
      <c r="Z29" s="1"/>
      <c r="AA29" s="1"/>
      <c r="AC29" s="2"/>
      <c r="AD29" s="3" t="s">
        <v>15</v>
      </c>
      <c r="AE29" s="3"/>
      <c r="AF29" s="3"/>
      <c r="AG29" s="3"/>
      <c r="AH29" s="3"/>
      <c r="AI29" s="3">
        <f t="shared" ref="AI29:AI33" si="30">U29</f>
        <v>6.33</v>
      </c>
      <c r="AJ29" s="3">
        <f t="shared" si="28"/>
        <v>5.96</v>
      </c>
      <c r="AK29" s="3">
        <f t="shared" si="28"/>
        <v>5.61</v>
      </c>
      <c r="AL29" s="3">
        <f t="shared" si="28"/>
        <v>4</v>
      </c>
      <c r="AM29" s="1"/>
      <c r="AP29" s="211" t="s">
        <v>20</v>
      </c>
      <c r="AQ29" s="212"/>
      <c r="AR29" s="212"/>
      <c r="AS29" s="212"/>
      <c r="AT29" s="212"/>
      <c r="AU29" s="212"/>
      <c r="AV29" s="212"/>
      <c r="AW29" s="212"/>
      <c r="AX29" s="212"/>
    </row>
    <row r="30" spans="1:50" x14ac:dyDescent="0.25">
      <c r="A30" s="1"/>
      <c r="B30" s="3" t="s">
        <v>16</v>
      </c>
      <c r="C30" s="3">
        <f t="shared" ref="C30:J30" si="31">C29-C28</f>
        <v>2.8900000000000006</v>
      </c>
      <c r="D30" s="3">
        <f t="shared" si="31"/>
        <v>4.37</v>
      </c>
      <c r="E30" s="3">
        <f t="shared" si="31"/>
        <v>3.8099999999999996</v>
      </c>
      <c r="F30" s="3">
        <f t="shared" si="31"/>
        <v>3.71</v>
      </c>
      <c r="G30" s="3">
        <f t="shared" si="31"/>
        <v>4.8499999999999996</v>
      </c>
      <c r="H30" s="3">
        <f t="shared" si="31"/>
        <v>4.4399999999999995</v>
      </c>
      <c r="I30" s="3">
        <f t="shared" si="31"/>
        <v>4.1800000000000006</v>
      </c>
      <c r="J30" s="3">
        <f t="shared" si="31"/>
        <v>2.52</v>
      </c>
      <c r="K30" s="1"/>
      <c r="L30" s="1"/>
      <c r="M30" s="1"/>
      <c r="N30" s="14"/>
      <c r="O30" s="1"/>
      <c r="P30" s="3" t="s">
        <v>16</v>
      </c>
      <c r="Q30" s="3">
        <f t="shared" si="29"/>
        <v>2.8900000000000006</v>
      </c>
      <c r="R30" s="3">
        <f t="shared" si="27"/>
        <v>4.37</v>
      </c>
      <c r="S30" s="3">
        <f t="shared" si="27"/>
        <v>3.8099999999999996</v>
      </c>
      <c r="T30" s="3">
        <f>F30</f>
        <v>3.71</v>
      </c>
      <c r="U30" s="3">
        <f t="shared" si="27"/>
        <v>4.8499999999999996</v>
      </c>
      <c r="V30" s="3">
        <f t="shared" si="27"/>
        <v>4.4399999999999995</v>
      </c>
      <c r="W30" s="3">
        <f t="shared" si="27"/>
        <v>4.1800000000000006</v>
      </c>
      <c r="X30" s="3">
        <f t="shared" si="27"/>
        <v>2.52</v>
      </c>
      <c r="Y30" s="1"/>
      <c r="Z30" s="1"/>
      <c r="AA30" s="1"/>
      <c r="AC30" s="1"/>
      <c r="AD30" s="3" t="s">
        <v>16</v>
      </c>
      <c r="AE30" s="3"/>
      <c r="AF30" s="3"/>
      <c r="AG30" s="3"/>
      <c r="AH30" s="3"/>
      <c r="AI30" s="3">
        <f t="shared" si="30"/>
        <v>4.8499999999999996</v>
      </c>
      <c r="AJ30" s="3">
        <f t="shared" si="28"/>
        <v>4.4399999999999995</v>
      </c>
      <c r="AK30" s="3">
        <f t="shared" si="28"/>
        <v>4.1800000000000006</v>
      </c>
      <c r="AL30" s="3">
        <f t="shared" si="28"/>
        <v>2.52</v>
      </c>
      <c r="AM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25">
      <c r="A31" s="2"/>
      <c r="B31" s="3" t="s">
        <v>17</v>
      </c>
      <c r="C31" s="3">
        <v>1.4059119591346152</v>
      </c>
      <c r="D31" s="3">
        <v>1.3971354166666679</v>
      </c>
      <c r="E31" s="3">
        <v>1.6694300664344683</v>
      </c>
      <c r="F31" s="3">
        <v>1.6007647071379782</v>
      </c>
      <c r="G31" s="3">
        <v>1.664056356487549</v>
      </c>
      <c r="H31" s="3">
        <v>1.63740505642361</v>
      </c>
      <c r="I31" s="3">
        <v>1.4445410976890756</v>
      </c>
      <c r="J31" s="3">
        <v>1.5293828125000015</v>
      </c>
      <c r="K31" s="1"/>
      <c r="L31" s="1"/>
      <c r="M31" s="1"/>
      <c r="N31" s="14"/>
      <c r="O31" s="2"/>
      <c r="P31" s="3" t="s">
        <v>17</v>
      </c>
      <c r="Q31" s="3">
        <f t="shared" si="29"/>
        <v>1.4059119591346152</v>
      </c>
      <c r="R31" s="3">
        <f t="shared" si="27"/>
        <v>1.3971354166666679</v>
      </c>
      <c r="S31" s="3">
        <f t="shared" si="27"/>
        <v>1.6694300664344683</v>
      </c>
      <c r="T31" s="3">
        <f t="shared" si="27"/>
        <v>1.6007647071379782</v>
      </c>
      <c r="U31" s="3">
        <f t="shared" si="27"/>
        <v>1.664056356487549</v>
      </c>
      <c r="V31" s="3">
        <f t="shared" si="27"/>
        <v>1.63740505642361</v>
      </c>
      <c r="W31" s="3">
        <f t="shared" si="27"/>
        <v>1.4445410976890756</v>
      </c>
      <c r="X31" s="3">
        <f t="shared" si="27"/>
        <v>1.5293828125000015</v>
      </c>
      <c r="Y31" s="1"/>
      <c r="Z31" s="1"/>
      <c r="AA31" s="1"/>
      <c r="AC31" s="2"/>
      <c r="AD31" s="3" t="s">
        <v>17</v>
      </c>
      <c r="AE31" s="3"/>
      <c r="AF31" s="3"/>
      <c r="AG31" s="3"/>
      <c r="AH31" s="3"/>
      <c r="AI31" s="3">
        <f t="shared" si="30"/>
        <v>1.664056356487549</v>
      </c>
      <c r="AJ31" s="3">
        <f t="shared" si="28"/>
        <v>1.63740505642361</v>
      </c>
      <c r="AK31" s="3">
        <f t="shared" si="28"/>
        <v>1.4445410976890756</v>
      </c>
      <c r="AL31" s="3">
        <f t="shared" si="28"/>
        <v>1.5293828125000015</v>
      </c>
      <c r="AM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25">
      <c r="A32" s="2"/>
      <c r="B32" s="3" t="s">
        <v>18</v>
      </c>
      <c r="C32" s="3">
        <v>2.4700000000000002</v>
      </c>
      <c r="D32" s="3">
        <v>2.14</v>
      </c>
      <c r="E32" s="3">
        <v>2.21</v>
      </c>
      <c r="F32" s="3">
        <v>1.81</v>
      </c>
      <c r="G32" s="3">
        <v>1.83</v>
      </c>
      <c r="H32" s="3">
        <v>1.84</v>
      </c>
      <c r="I32" s="3">
        <v>2.44</v>
      </c>
      <c r="J32" s="3">
        <v>1.8</v>
      </c>
      <c r="K32" s="1"/>
      <c r="L32" s="1"/>
      <c r="M32" s="1"/>
      <c r="N32" s="14"/>
      <c r="O32" s="2"/>
      <c r="P32" s="3" t="s">
        <v>18</v>
      </c>
      <c r="Q32" s="3">
        <f t="shared" si="29"/>
        <v>2.4700000000000002</v>
      </c>
      <c r="R32" s="3">
        <f t="shared" si="27"/>
        <v>2.14</v>
      </c>
      <c r="S32" s="3">
        <f t="shared" si="27"/>
        <v>2.21</v>
      </c>
      <c r="T32" s="3">
        <f t="shared" si="27"/>
        <v>1.81</v>
      </c>
      <c r="U32" s="3">
        <f t="shared" si="27"/>
        <v>1.83</v>
      </c>
      <c r="V32" s="3">
        <f t="shared" si="27"/>
        <v>1.84</v>
      </c>
      <c r="W32" s="3">
        <f t="shared" si="27"/>
        <v>2.44</v>
      </c>
      <c r="X32" s="3">
        <f t="shared" si="27"/>
        <v>1.8</v>
      </c>
      <c r="Y32" s="1"/>
      <c r="Z32" s="1"/>
      <c r="AA32" s="1"/>
      <c r="AC32" s="2"/>
      <c r="AD32" s="3" t="s">
        <v>18</v>
      </c>
      <c r="AE32" s="3"/>
      <c r="AF32" s="3"/>
      <c r="AG32" s="3"/>
      <c r="AH32" s="3"/>
      <c r="AI32" s="3">
        <f t="shared" si="30"/>
        <v>1.83</v>
      </c>
      <c r="AJ32" s="3">
        <f t="shared" si="28"/>
        <v>1.84</v>
      </c>
      <c r="AK32" s="3">
        <f t="shared" si="28"/>
        <v>2.44</v>
      </c>
      <c r="AL32" s="3">
        <f t="shared" si="28"/>
        <v>1.8</v>
      </c>
      <c r="AM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6" x14ac:dyDescent="0.25">
      <c r="A33" s="1"/>
      <c r="B33" s="3" t="s">
        <v>16</v>
      </c>
      <c r="C33" s="3">
        <f t="shared" ref="C33:J33" si="32">C32-C31</f>
        <v>1.064088040865385</v>
      </c>
      <c r="D33" s="3">
        <f t="shared" si="32"/>
        <v>0.74286458333333227</v>
      </c>
      <c r="E33" s="3">
        <f t="shared" si="32"/>
        <v>0.54056993356553162</v>
      </c>
      <c r="F33" s="3">
        <f t="shared" si="32"/>
        <v>0.2092352928620218</v>
      </c>
      <c r="G33" s="3">
        <f t="shared" si="32"/>
        <v>0.16594364351245106</v>
      </c>
      <c r="H33" s="3">
        <f t="shared" si="32"/>
        <v>0.20259494357639007</v>
      </c>
      <c r="I33" s="3">
        <f t="shared" si="32"/>
        <v>0.99545890231092438</v>
      </c>
      <c r="J33" s="3">
        <f t="shared" si="32"/>
        <v>0.27061718749999852</v>
      </c>
      <c r="L33" s="25"/>
      <c r="M33" s="1"/>
      <c r="N33" s="14"/>
      <c r="O33" s="1"/>
      <c r="P33" s="3" t="s">
        <v>16</v>
      </c>
      <c r="Q33" s="3">
        <f t="shared" si="29"/>
        <v>1.064088040865385</v>
      </c>
      <c r="R33" s="3">
        <f t="shared" si="27"/>
        <v>0.74286458333333227</v>
      </c>
      <c r="S33" s="3">
        <f t="shared" si="27"/>
        <v>0.54056993356553162</v>
      </c>
      <c r="T33" s="3">
        <f t="shared" si="27"/>
        <v>0.2092352928620218</v>
      </c>
      <c r="U33" s="3">
        <f t="shared" si="27"/>
        <v>0.16594364351245106</v>
      </c>
      <c r="V33" s="3">
        <f t="shared" si="27"/>
        <v>0.20259494357639007</v>
      </c>
      <c r="W33" s="3">
        <f t="shared" si="27"/>
        <v>0.99545890231092438</v>
      </c>
      <c r="X33" s="3">
        <f>J33</f>
        <v>0.27061718749999852</v>
      </c>
      <c r="Y33" s="1"/>
      <c r="Z33" s="1"/>
      <c r="AA33" s="1"/>
      <c r="AC33" s="1"/>
      <c r="AD33" s="3" t="s">
        <v>16</v>
      </c>
      <c r="AE33" s="3"/>
      <c r="AF33" s="3"/>
      <c r="AG33" s="3"/>
      <c r="AH33" s="3"/>
      <c r="AI33" s="3">
        <f t="shared" si="30"/>
        <v>0.16594364351245106</v>
      </c>
      <c r="AJ33" s="3">
        <f t="shared" si="28"/>
        <v>0.20259494357639007</v>
      </c>
      <c r="AK33" s="3">
        <f t="shared" si="28"/>
        <v>0.99545890231092438</v>
      </c>
      <c r="AL33" s="3">
        <f t="shared" si="28"/>
        <v>0.27061718749999852</v>
      </c>
      <c r="AM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6" x14ac:dyDescent="0.25">
      <c r="A34" s="6" t="s">
        <v>19</v>
      </c>
      <c r="B34" s="7">
        <v>0</v>
      </c>
      <c r="C34" s="4">
        <v>1.4059119591346152</v>
      </c>
      <c r="D34" s="4">
        <v>1.3971354166666679</v>
      </c>
      <c r="E34" s="4">
        <v>1.6694300664344683</v>
      </c>
      <c r="F34" s="4">
        <v>1.6007647071379782</v>
      </c>
      <c r="G34" s="4">
        <v>1.664056356487549</v>
      </c>
      <c r="H34" s="4">
        <v>1.63740505642361</v>
      </c>
      <c r="I34" s="4">
        <v>1.4445410976890756</v>
      </c>
      <c r="J34" s="4">
        <v>1.5293828125000015</v>
      </c>
      <c r="K34" s="25"/>
      <c r="L34" s="25"/>
      <c r="M34" s="1"/>
      <c r="N34" s="14"/>
      <c r="O34" s="6" t="s">
        <v>19</v>
      </c>
      <c r="P34" s="7">
        <v>0</v>
      </c>
      <c r="Q34" s="4">
        <f>C34-C$31</f>
        <v>0</v>
      </c>
      <c r="R34" s="4">
        <f>D34-D$31</f>
        <v>0</v>
      </c>
      <c r="S34" s="4">
        <f t="shared" ref="R34:T47" si="33">E34-E$31</f>
        <v>0</v>
      </c>
      <c r="T34" s="4">
        <f t="shared" si="33"/>
        <v>0</v>
      </c>
      <c r="U34" s="4">
        <f>G34-G$31</f>
        <v>0</v>
      </c>
      <c r="V34" s="4">
        <f>H34-H$31</f>
        <v>0</v>
      </c>
      <c r="W34" s="4">
        <f t="shared" ref="W34:W47" si="34">I34-I$31</f>
        <v>0</v>
      </c>
      <c r="X34" s="4">
        <f t="shared" ref="X34:X47" si="35">J34-J$31</f>
        <v>0</v>
      </c>
      <c r="Y34" s="1"/>
      <c r="Z34" s="1"/>
      <c r="AA34" s="1"/>
      <c r="AC34" s="6" t="s">
        <v>19</v>
      </c>
      <c r="AD34" s="7">
        <v>0</v>
      </c>
      <c r="AE34" s="4">
        <f>(Q34*100)/Q$30</f>
        <v>0</v>
      </c>
      <c r="AF34" s="4">
        <f t="shared" ref="AF34:AH47" si="36">(R34*100)/R$30</f>
        <v>0</v>
      </c>
      <c r="AG34" s="4">
        <f t="shared" si="36"/>
        <v>0</v>
      </c>
      <c r="AH34" s="4">
        <f>(T34*100)/T$30</f>
        <v>0</v>
      </c>
      <c r="AI34" s="4">
        <f>(U34*100)/U$30</f>
        <v>0</v>
      </c>
      <c r="AJ34" s="4">
        <f t="shared" ref="AJ34:AJ47" si="37">(V34*100)/V$30</f>
        <v>0</v>
      </c>
      <c r="AK34" s="4">
        <f t="shared" ref="AK34:AK47" si="38">(W34*100)/W$30</f>
        <v>0</v>
      </c>
      <c r="AL34" s="4">
        <f t="shared" ref="AL34:AL47" si="39">(X34*100)/X$30</f>
        <v>0</v>
      </c>
      <c r="AM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6" x14ac:dyDescent="0.25">
      <c r="A35" s="2"/>
      <c r="B35" s="7">
        <v>2</v>
      </c>
      <c r="C35" s="4">
        <v>1.5145927929131053</v>
      </c>
      <c r="D35" s="4">
        <v>1.3971354166666679</v>
      </c>
      <c r="E35" s="4">
        <v>1.700923955108359</v>
      </c>
      <c r="F35" s="4">
        <v>1.6091028432377055</v>
      </c>
      <c r="G35" s="4">
        <v>1.7360506430209699</v>
      </c>
      <c r="H35" s="4">
        <v>1.6967447916666654</v>
      </c>
      <c r="I35" s="4">
        <v>2.1626017594537821</v>
      </c>
      <c r="J35" s="4">
        <v>1.7816614583333337</v>
      </c>
      <c r="K35" s="25"/>
      <c r="L35" s="25"/>
      <c r="M35" s="1"/>
      <c r="N35" s="14"/>
      <c r="O35" s="2"/>
      <c r="P35" s="7">
        <v>2</v>
      </c>
      <c r="Q35" s="4">
        <f>C35-C$31</f>
        <v>0.10868083377849014</v>
      </c>
      <c r="R35" s="4">
        <f>D35-D$31</f>
        <v>0</v>
      </c>
      <c r="S35" s="4">
        <f t="shared" si="33"/>
        <v>3.1493888673890691E-2</v>
      </c>
      <c r="T35" s="4">
        <f t="shared" si="33"/>
        <v>8.3381360997272225E-3</v>
      </c>
      <c r="U35" s="4">
        <f t="shared" ref="U35:U47" si="40">G35-G$31</f>
        <v>7.1994286533420881E-2</v>
      </c>
      <c r="V35" s="4">
        <f t="shared" ref="V35:V47" si="41">H35-H$31</f>
        <v>5.9339735243055358E-2</v>
      </c>
      <c r="W35" s="4">
        <f t="shared" si="34"/>
        <v>0.71806066176470651</v>
      </c>
      <c r="X35" s="4">
        <f t="shared" si="35"/>
        <v>0.25227864583333215</v>
      </c>
      <c r="Y35" s="1"/>
      <c r="Z35" s="1"/>
      <c r="AA35" s="1"/>
      <c r="AC35" s="2"/>
      <c r="AD35" s="7">
        <v>2</v>
      </c>
      <c r="AE35" s="4">
        <f>(Q35*100)/Q$30</f>
        <v>3.7605824836847792</v>
      </c>
      <c r="AF35" s="4">
        <f t="shared" si="36"/>
        <v>0</v>
      </c>
      <c r="AG35" s="4">
        <f t="shared" si="36"/>
        <v>0.82661125128322033</v>
      </c>
      <c r="AH35" s="4">
        <f t="shared" si="36"/>
        <v>0.2247476037662324</v>
      </c>
      <c r="AI35" s="4">
        <f>(U35*100)/U$30</f>
        <v>1.4844182790396059</v>
      </c>
      <c r="AJ35" s="4">
        <f t="shared" si="37"/>
        <v>1.3364805234922379</v>
      </c>
      <c r="AK35" s="4">
        <f t="shared" si="38"/>
        <v>17.178484731213072</v>
      </c>
      <c r="AL35" s="4">
        <f t="shared" si="39"/>
        <v>10.011057374338577</v>
      </c>
      <c r="AM35" s="1"/>
      <c r="AP35" s="18" t="s">
        <v>45</v>
      </c>
      <c r="AQ35" s="18" t="s">
        <v>24</v>
      </c>
      <c r="AR35" s="18" t="s">
        <v>25</v>
      </c>
      <c r="AS35" s="18" t="s">
        <v>26</v>
      </c>
      <c r="AT35" s="18" t="s">
        <v>27</v>
      </c>
      <c r="AU35" s="1"/>
      <c r="AV35" s="1"/>
      <c r="AW35" s="1"/>
      <c r="AX35" s="1"/>
      <c r="AZ35" s="18"/>
      <c r="BA35" s="18"/>
      <c r="BB35" s="18"/>
      <c r="BC35" s="18"/>
      <c r="BD35" s="18"/>
    </row>
    <row r="36" spans="1:56" x14ac:dyDescent="0.25">
      <c r="A36" s="2"/>
      <c r="B36" s="5">
        <v>4</v>
      </c>
      <c r="C36" s="4">
        <v>1.6087828488544633</v>
      </c>
      <c r="D36" s="4">
        <v>1.4574809101341835</v>
      </c>
      <c r="E36" s="4">
        <v>1.8268995098039214</v>
      </c>
      <c r="F36" s="4">
        <v>1.6174409793374309</v>
      </c>
      <c r="G36" s="4">
        <v>1.7760474688728702</v>
      </c>
      <c r="H36" s="4">
        <v>1.7306532118055546</v>
      </c>
      <c r="I36" s="4">
        <v>2.2480851715686292</v>
      </c>
      <c r="J36" s="4">
        <v>1.7653854166666676</v>
      </c>
      <c r="K36" s="25"/>
      <c r="L36" s="25"/>
      <c r="M36" s="1"/>
      <c r="N36" s="14"/>
      <c r="O36" s="2"/>
      <c r="P36" s="5">
        <v>4</v>
      </c>
      <c r="Q36" s="4">
        <f t="shared" ref="Q36:Q46" si="42">C36-C$31</f>
        <v>0.20287088971984812</v>
      </c>
      <c r="R36" s="4">
        <f t="shared" si="33"/>
        <v>6.034549346751561E-2</v>
      </c>
      <c r="S36" s="4">
        <f t="shared" si="33"/>
        <v>0.15746944336945301</v>
      </c>
      <c r="T36" s="4">
        <f t="shared" si="33"/>
        <v>1.6676272199452669E-2</v>
      </c>
      <c r="U36" s="4">
        <f t="shared" si="40"/>
        <v>0.11199111238532122</v>
      </c>
      <c r="V36" s="4">
        <f t="shared" si="41"/>
        <v>9.3248155381944642E-2</v>
      </c>
      <c r="W36" s="4">
        <f t="shared" si="34"/>
        <v>0.80354407387955362</v>
      </c>
      <c r="X36" s="4">
        <f t="shared" si="35"/>
        <v>0.23600260416666607</v>
      </c>
      <c r="Y36" s="1"/>
      <c r="Z36" s="1"/>
      <c r="AA36" s="1"/>
      <c r="AC36" s="2"/>
      <c r="AD36" s="5">
        <v>4</v>
      </c>
      <c r="AE36" s="4">
        <f t="shared" ref="AE36:AE47" si="43">(Q36*100)/Q$30</f>
        <v>7.019753969544916</v>
      </c>
      <c r="AF36" s="4">
        <f t="shared" si="36"/>
        <v>1.3809037406754143</v>
      </c>
      <c r="AG36" s="4">
        <f t="shared" si="36"/>
        <v>4.13305625641609</v>
      </c>
      <c r="AH36" s="4">
        <f t="shared" si="36"/>
        <v>0.44949520753241695</v>
      </c>
      <c r="AI36" s="4">
        <f t="shared" ref="AI36:AI45" si="44">(U36*100)/U$30</f>
        <v>2.309095100728273</v>
      </c>
      <c r="AJ36" s="4">
        <f t="shared" si="37"/>
        <v>2.100183679773528</v>
      </c>
      <c r="AK36" s="4">
        <f t="shared" si="38"/>
        <v>19.223542437309892</v>
      </c>
      <c r="AL36" s="4">
        <f t="shared" si="39"/>
        <v>9.3651827050264309</v>
      </c>
      <c r="AM36" s="1"/>
      <c r="AP36" s="24">
        <v>0</v>
      </c>
      <c r="AQ36" s="1">
        <f>AVERAGE(AE34:AL34)</f>
        <v>0</v>
      </c>
      <c r="AR36" s="1">
        <f>COUNT(AE34:AH34)</f>
        <v>4</v>
      </c>
      <c r="AS36" s="1">
        <f>STDEV(AE34:AH34)</f>
        <v>0</v>
      </c>
      <c r="AT36" s="28">
        <f>(AS36)/SQRT(AR36)</f>
        <v>0</v>
      </c>
      <c r="AU36" s="1"/>
      <c r="AV36" s="1"/>
      <c r="AW36" s="1"/>
      <c r="AX36" s="1"/>
    </row>
    <row r="37" spans="1:56" x14ac:dyDescent="0.25">
      <c r="A37" s="2"/>
      <c r="B37" s="5">
        <v>6</v>
      </c>
      <c r="C37" s="4">
        <v>1.7391998493886511</v>
      </c>
      <c r="D37" s="4">
        <v>1.4919640492584758</v>
      </c>
      <c r="E37" s="4">
        <v>1.8977607593201755</v>
      </c>
      <c r="F37" s="4">
        <v>1.6841460681352451</v>
      </c>
      <c r="G37" s="4">
        <v>1.8320430250655309</v>
      </c>
      <c r="H37" s="4">
        <v>1.7476074218749993</v>
      </c>
      <c r="I37" s="4">
        <v>2.1711501006652671</v>
      </c>
      <c r="J37" s="4">
        <v>1.7491093750000015</v>
      </c>
      <c r="K37" s="25"/>
      <c r="L37" s="25"/>
      <c r="M37" s="1"/>
      <c r="N37" s="14"/>
      <c r="O37" s="2"/>
      <c r="P37" s="5">
        <v>6</v>
      </c>
      <c r="Q37" s="4">
        <f t="shared" si="42"/>
        <v>0.33328789025403593</v>
      </c>
      <c r="R37" s="4">
        <f t="shared" si="33"/>
        <v>9.482863259180796E-2</v>
      </c>
      <c r="S37" s="4">
        <f t="shared" si="33"/>
        <v>0.22833069288570718</v>
      </c>
      <c r="T37" s="4">
        <f t="shared" si="33"/>
        <v>8.3381360997266896E-2</v>
      </c>
      <c r="U37" s="4">
        <f t="shared" si="40"/>
        <v>0.16798666857798183</v>
      </c>
      <c r="V37" s="4">
        <f t="shared" si="41"/>
        <v>0.11020236545138928</v>
      </c>
      <c r="W37" s="4">
        <f t="shared" si="34"/>
        <v>0.72660900297619158</v>
      </c>
      <c r="X37" s="4">
        <f t="shared" si="35"/>
        <v>0.2197265625</v>
      </c>
      <c r="Y37" s="1"/>
      <c r="Z37" s="1"/>
      <c r="AA37" s="1"/>
      <c r="AC37" s="2"/>
      <c r="AD37" s="5">
        <v>6</v>
      </c>
      <c r="AE37" s="4">
        <f t="shared" si="43"/>
        <v>11.53245294996664</v>
      </c>
      <c r="AF37" s="4">
        <f t="shared" si="36"/>
        <v>2.1699915924898847</v>
      </c>
      <c r="AG37" s="4">
        <f t="shared" si="36"/>
        <v>5.9929315718033394</v>
      </c>
      <c r="AH37" s="4">
        <f t="shared" si="36"/>
        <v>2.2474760376621803</v>
      </c>
      <c r="AI37" s="4">
        <f t="shared" si="44"/>
        <v>3.463642651092409</v>
      </c>
      <c r="AJ37" s="4">
        <f t="shared" si="37"/>
        <v>2.4820352579141733</v>
      </c>
      <c r="AK37" s="4">
        <f t="shared" si="38"/>
        <v>17.382990501822761</v>
      </c>
      <c r="AL37" s="4">
        <f t="shared" si="39"/>
        <v>8.7193080357142865</v>
      </c>
      <c r="AM37" s="1"/>
      <c r="AP37" s="24">
        <v>2</v>
      </c>
      <c r="AQ37" s="24">
        <f t="shared" ref="AQ37:AQ49" si="45">AVERAGE(AE35:AL35)</f>
        <v>4.3527977808522156</v>
      </c>
      <c r="AR37" s="24">
        <f t="shared" ref="AR37:AR49" si="46">COUNT(AE35:AH35)</f>
        <v>4</v>
      </c>
      <c r="AS37" s="24">
        <f t="shared" ref="AS37:AS48" si="47">STDEV(AE35:AH35)</f>
        <v>1.7404102390804885</v>
      </c>
      <c r="AT37" s="24">
        <f t="shared" ref="AT37:AT48" si="48">(AS37)/SQRT(AR37)</f>
        <v>0.87020511954024427</v>
      </c>
      <c r="AU37" s="1"/>
      <c r="AV37" s="1"/>
      <c r="AW37" s="1"/>
      <c r="AX37" s="1"/>
    </row>
    <row r="38" spans="1:56" x14ac:dyDescent="0.25">
      <c r="A38" s="2"/>
      <c r="B38" s="5">
        <v>8</v>
      </c>
      <c r="C38" s="4">
        <v>1.8985984055971032</v>
      </c>
      <c r="D38" s="4">
        <v>1.5781718970692111</v>
      </c>
      <c r="E38" s="4">
        <v>1.9213811758255934</v>
      </c>
      <c r="F38" s="4">
        <v>1.7341748847336067</v>
      </c>
      <c r="G38" s="4">
        <v>1.8080449295543906</v>
      </c>
      <c r="H38" s="4">
        <v>1.7730387369791654</v>
      </c>
      <c r="I38" s="4">
        <v>2.0514733237044833</v>
      </c>
      <c r="J38" s="4">
        <v>1.7409713541666676</v>
      </c>
      <c r="K38" s="25"/>
      <c r="L38" s="25"/>
      <c r="M38" s="1"/>
      <c r="N38" s="14"/>
      <c r="O38" s="2"/>
      <c r="P38" s="5">
        <v>8</v>
      </c>
      <c r="Q38" s="4">
        <f t="shared" si="42"/>
        <v>0.49268644646248805</v>
      </c>
      <c r="R38" s="4">
        <f t="shared" si="33"/>
        <v>0.18103648040254328</v>
      </c>
      <c r="S38" s="4">
        <f t="shared" si="33"/>
        <v>0.25195110939112508</v>
      </c>
      <c r="T38" s="4">
        <f t="shared" si="33"/>
        <v>0.13341017759562845</v>
      </c>
      <c r="U38" s="4">
        <f t="shared" si="40"/>
        <v>0.14398857306684154</v>
      </c>
      <c r="V38" s="4">
        <f t="shared" si="41"/>
        <v>0.13563368055555536</v>
      </c>
      <c r="W38" s="4">
        <f t="shared" si="34"/>
        <v>0.60693222601540775</v>
      </c>
      <c r="X38" s="4">
        <f t="shared" si="35"/>
        <v>0.21158854166666607</v>
      </c>
      <c r="Y38" s="1"/>
      <c r="Z38" s="1"/>
      <c r="AA38" s="1"/>
      <c r="AC38" s="2"/>
      <c r="AD38" s="5">
        <v>8</v>
      </c>
      <c r="AE38" s="4">
        <f t="shared" si="43"/>
        <v>17.047973926037645</v>
      </c>
      <c r="AF38" s="4">
        <f t="shared" si="36"/>
        <v>4.1427112220261622</v>
      </c>
      <c r="AG38" s="4">
        <f t="shared" si="36"/>
        <v>6.6128900102657511</v>
      </c>
      <c r="AH38" s="4">
        <f t="shared" si="36"/>
        <v>3.595961660259527</v>
      </c>
      <c r="AI38" s="4">
        <f t="shared" si="44"/>
        <v>2.9688365580792069</v>
      </c>
      <c r="AJ38" s="4">
        <f t="shared" si="37"/>
        <v>3.0548126251251211</v>
      </c>
      <c r="AK38" s="4">
        <f t="shared" si="38"/>
        <v>14.519909713287264</v>
      </c>
      <c r="AL38" s="4">
        <f t="shared" si="39"/>
        <v>8.3963707010581778</v>
      </c>
      <c r="AM38" s="1"/>
      <c r="AP38" s="24">
        <v>4</v>
      </c>
      <c r="AQ38" s="24">
        <f t="shared" si="45"/>
        <v>5.7476516371258697</v>
      </c>
      <c r="AR38" s="24">
        <f t="shared" si="46"/>
        <v>4</v>
      </c>
      <c r="AS38" s="24">
        <f t="shared" si="47"/>
        <v>2.9623814057383115</v>
      </c>
      <c r="AT38" s="24">
        <f t="shared" si="48"/>
        <v>1.4811907028691558</v>
      </c>
      <c r="AU38" s="1"/>
      <c r="AV38" s="1"/>
      <c r="AW38" s="1"/>
      <c r="AX38" s="1"/>
    </row>
    <row r="39" spans="1:56" x14ac:dyDescent="0.25">
      <c r="A39" s="2"/>
      <c r="B39" s="5">
        <v>10</v>
      </c>
      <c r="C39" s="4">
        <v>2.0507515728869894</v>
      </c>
      <c r="D39" s="4">
        <v>1.655758960098872</v>
      </c>
      <c r="E39" s="4">
        <v>2.039483258352683</v>
      </c>
      <c r="F39" s="4">
        <v>1.7508511569330594</v>
      </c>
      <c r="G39" s="4">
        <v>1.8000455643840105</v>
      </c>
      <c r="H39" s="4">
        <v>1.7984700520833332</v>
      </c>
      <c r="I39" s="4">
        <v>2.0258283000700281</v>
      </c>
      <c r="J39" s="4">
        <v>1.7491093750000015</v>
      </c>
      <c r="K39" s="25"/>
      <c r="L39" s="25"/>
      <c r="M39" s="1"/>
      <c r="N39" s="14"/>
      <c r="O39" s="2"/>
      <c r="P39" s="5">
        <v>10</v>
      </c>
      <c r="Q39" s="4">
        <f t="shared" si="42"/>
        <v>0.6448396137523742</v>
      </c>
      <c r="R39" s="4">
        <f t="shared" si="33"/>
        <v>0.25862354343220417</v>
      </c>
      <c r="S39" s="4">
        <f t="shared" si="33"/>
        <v>0.37005319191821462</v>
      </c>
      <c r="T39" s="4">
        <f t="shared" si="33"/>
        <v>0.15008644979508112</v>
      </c>
      <c r="U39" s="4">
        <f t="shared" si="40"/>
        <v>0.13598920789646152</v>
      </c>
      <c r="V39" s="4">
        <f t="shared" si="41"/>
        <v>0.16106499565972321</v>
      </c>
      <c r="W39" s="4">
        <f t="shared" si="34"/>
        <v>0.58128720238095255</v>
      </c>
      <c r="X39" s="4">
        <f t="shared" si="35"/>
        <v>0.2197265625</v>
      </c>
      <c r="Y39" s="1"/>
      <c r="Z39" s="1"/>
      <c r="AA39" s="1"/>
      <c r="AC39" s="2"/>
      <c r="AD39" s="5">
        <v>10</v>
      </c>
      <c r="AE39" s="4">
        <f t="shared" si="43"/>
        <v>22.312789403196334</v>
      </c>
      <c r="AF39" s="4">
        <f t="shared" si="36"/>
        <v>5.918158888608791</v>
      </c>
      <c r="AG39" s="4">
        <f t="shared" si="36"/>
        <v>9.7126822025778132</v>
      </c>
      <c r="AH39" s="4">
        <f t="shared" si="36"/>
        <v>4.0454568677919438</v>
      </c>
      <c r="AI39" s="4">
        <f t="shared" si="44"/>
        <v>2.8039011937414746</v>
      </c>
      <c r="AJ39" s="4">
        <f t="shared" si="37"/>
        <v>3.6275899923361088</v>
      </c>
      <c r="AK39" s="4">
        <f t="shared" si="38"/>
        <v>13.906392401458193</v>
      </c>
      <c r="AL39" s="4">
        <f t="shared" si="39"/>
        <v>8.7193080357142865</v>
      </c>
      <c r="AM39" s="1"/>
      <c r="AP39" s="24">
        <v>6</v>
      </c>
      <c r="AQ39" s="24">
        <f t="shared" si="45"/>
        <v>6.7488535748082095</v>
      </c>
      <c r="AR39" s="24">
        <f t="shared" si="46"/>
        <v>4</v>
      </c>
      <c r="AS39" s="24">
        <f t="shared" si="47"/>
        <v>4.4083451837991872</v>
      </c>
      <c r="AT39" s="24">
        <f t="shared" si="48"/>
        <v>2.2041725918995936</v>
      </c>
      <c r="AU39" s="1"/>
      <c r="AV39" s="1"/>
      <c r="AW39" s="1"/>
      <c r="AX39" s="1"/>
    </row>
    <row r="40" spans="1:56" x14ac:dyDescent="0.25">
      <c r="A40" s="2"/>
      <c r="B40" s="5">
        <v>12</v>
      </c>
      <c r="C40" s="4">
        <v>2.2029047401768755</v>
      </c>
      <c r="D40" s="4">
        <v>1.75058759269068</v>
      </c>
      <c r="E40" s="4">
        <v>2.0788506191950464</v>
      </c>
      <c r="F40" s="4">
        <v>1.7341748847336067</v>
      </c>
      <c r="G40" s="4">
        <v>1.8000455643840105</v>
      </c>
      <c r="H40" s="4">
        <v>1.7815158420138886</v>
      </c>
      <c r="I40" s="4">
        <v>1.9659899115896362</v>
      </c>
      <c r="J40" s="4">
        <v>1.7328333333333337</v>
      </c>
      <c r="K40" s="25"/>
      <c r="L40" s="25"/>
      <c r="M40" s="1"/>
      <c r="N40" s="14"/>
      <c r="O40" s="2"/>
      <c r="P40" s="5">
        <v>12</v>
      </c>
      <c r="Q40" s="4">
        <f t="shared" si="42"/>
        <v>0.79699278104226035</v>
      </c>
      <c r="R40" s="4">
        <f t="shared" si="33"/>
        <v>0.35345217602401213</v>
      </c>
      <c r="S40" s="4">
        <f t="shared" si="33"/>
        <v>0.40942055276057809</v>
      </c>
      <c r="T40" s="4">
        <f t="shared" si="33"/>
        <v>0.13341017759562845</v>
      </c>
      <c r="U40" s="4">
        <f t="shared" si="40"/>
        <v>0.13598920789646152</v>
      </c>
      <c r="V40" s="4">
        <f t="shared" si="41"/>
        <v>0.14411078559027857</v>
      </c>
      <c r="W40" s="4">
        <f t="shared" si="34"/>
        <v>0.52144881390056064</v>
      </c>
      <c r="X40" s="4">
        <f t="shared" si="35"/>
        <v>0.20345052083333215</v>
      </c>
      <c r="Y40" s="1"/>
      <c r="Z40" s="1"/>
      <c r="AA40" s="1"/>
      <c r="AC40" s="2"/>
      <c r="AD40" s="5">
        <v>12</v>
      </c>
      <c r="AE40" s="4">
        <f t="shared" si="43"/>
        <v>27.577604880355025</v>
      </c>
      <c r="AF40" s="4">
        <f t="shared" si="36"/>
        <v>8.0881504810986762</v>
      </c>
      <c r="AG40" s="4">
        <f t="shared" si="36"/>
        <v>10.745946266681841</v>
      </c>
      <c r="AH40" s="4">
        <f t="shared" si="36"/>
        <v>3.595961660259527</v>
      </c>
      <c r="AI40" s="4">
        <f t="shared" si="44"/>
        <v>2.8039011937414746</v>
      </c>
      <c r="AJ40" s="4">
        <f t="shared" si="37"/>
        <v>3.2457384141954635</v>
      </c>
      <c r="AK40" s="4">
        <f t="shared" si="38"/>
        <v>12.474852007190444</v>
      </c>
      <c r="AL40" s="4">
        <f t="shared" si="39"/>
        <v>8.0734333664020692</v>
      </c>
      <c r="AM40" s="1"/>
      <c r="AP40" s="24">
        <v>8</v>
      </c>
      <c r="AQ40" s="24">
        <f t="shared" si="45"/>
        <v>7.542433302017356</v>
      </c>
      <c r="AR40" s="24">
        <f t="shared" si="46"/>
        <v>4</v>
      </c>
      <c r="AS40" s="24">
        <f t="shared" si="47"/>
        <v>6.270938199249164</v>
      </c>
      <c r="AT40" s="24">
        <f t="shared" si="48"/>
        <v>3.135469099624582</v>
      </c>
      <c r="AU40" s="1"/>
      <c r="AV40" s="1"/>
      <c r="AW40" s="1"/>
      <c r="AX40" s="1"/>
    </row>
    <row r="41" spans="1:56" x14ac:dyDescent="0.25">
      <c r="A41" s="2"/>
      <c r="B41" s="5">
        <v>14</v>
      </c>
      <c r="C41" s="4">
        <v>2.2970947961182335</v>
      </c>
      <c r="D41" s="4">
        <v>1.7850707318149741</v>
      </c>
      <c r="E41" s="4">
        <v>2.1182179800374099</v>
      </c>
      <c r="F41" s="4">
        <v>1.7425130208333339</v>
      </c>
      <c r="G41" s="4">
        <v>1.7920461992136303</v>
      </c>
      <c r="H41" s="4">
        <v>1.7815158420138886</v>
      </c>
      <c r="I41" s="4">
        <v>1.9488932291666679</v>
      </c>
      <c r="J41" s="4">
        <v>1.7328333333333337</v>
      </c>
      <c r="K41" s="25"/>
      <c r="L41" s="25"/>
      <c r="M41" s="1"/>
      <c r="N41" s="14"/>
      <c r="O41" s="2"/>
      <c r="P41" s="5">
        <v>14</v>
      </c>
      <c r="Q41" s="4">
        <f t="shared" si="42"/>
        <v>0.89118283698361833</v>
      </c>
      <c r="R41" s="4">
        <f t="shared" si="33"/>
        <v>0.38793531514830626</v>
      </c>
      <c r="S41" s="4">
        <f t="shared" si="33"/>
        <v>0.44878791360294157</v>
      </c>
      <c r="T41" s="4">
        <f t="shared" si="33"/>
        <v>0.14174831369535568</v>
      </c>
      <c r="U41" s="4">
        <f t="shared" si="40"/>
        <v>0.12798984272608127</v>
      </c>
      <c r="V41" s="4">
        <f t="shared" si="41"/>
        <v>0.14411078559027857</v>
      </c>
      <c r="W41" s="4">
        <f t="shared" si="34"/>
        <v>0.50435213147759228</v>
      </c>
      <c r="X41" s="4">
        <f t="shared" si="35"/>
        <v>0.20345052083333215</v>
      </c>
      <c r="Y41" s="1"/>
      <c r="Z41" s="1"/>
      <c r="AA41" s="1"/>
      <c r="AC41" s="2"/>
      <c r="AD41" s="5">
        <v>14</v>
      </c>
      <c r="AE41" s="4">
        <f t="shared" si="43"/>
        <v>30.836776366215162</v>
      </c>
      <c r="AF41" s="4">
        <f t="shared" si="36"/>
        <v>8.877238332913187</v>
      </c>
      <c r="AG41" s="4">
        <f t="shared" si="36"/>
        <v>11.779210330785869</v>
      </c>
      <c r="AH41" s="4">
        <f t="shared" si="36"/>
        <v>3.8207092640257594</v>
      </c>
      <c r="AI41" s="4">
        <f t="shared" si="44"/>
        <v>2.6389658294037379</v>
      </c>
      <c r="AJ41" s="4">
        <f t="shared" si="37"/>
        <v>3.2457384141954635</v>
      </c>
      <c r="AK41" s="4">
        <f t="shared" si="38"/>
        <v>12.065840465971105</v>
      </c>
      <c r="AL41" s="4">
        <f t="shared" si="39"/>
        <v>8.0734333664020692</v>
      </c>
      <c r="AM41" s="1"/>
      <c r="AP41" s="24">
        <v>10</v>
      </c>
      <c r="AQ41" s="24">
        <f t="shared" si="45"/>
        <v>8.8807848731781185</v>
      </c>
      <c r="AR41" s="24">
        <f t="shared" si="46"/>
        <v>4</v>
      </c>
      <c r="AS41" s="24">
        <f t="shared" si="47"/>
        <v>8.2222508686806304</v>
      </c>
      <c r="AT41" s="24">
        <f t="shared" si="48"/>
        <v>4.1111254343403152</v>
      </c>
      <c r="AU41" s="1"/>
      <c r="AV41" s="1"/>
      <c r="AW41" s="1"/>
      <c r="AX41" s="1"/>
    </row>
    <row r="42" spans="1:56" x14ac:dyDescent="0.25">
      <c r="A42" s="2"/>
      <c r="B42" s="5">
        <v>16</v>
      </c>
      <c r="C42" s="4">
        <v>2.3333217407110634</v>
      </c>
      <c r="D42" s="4">
        <v>1.8885201491878547</v>
      </c>
      <c r="E42" s="4">
        <v>2.1497118687113002</v>
      </c>
      <c r="F42" s="4">
        <v>1.7842037013319665</v>
      </c>
      <c r="G42" s="4">
        <v>1.7520493733617299</v>
      </c>
      <c r="H42" s="4">
        <v>1.78999294704861</v>
      </c>
      <c r="I42" s="4">
        <v>1.9403448879551828</v>
      </c>
      <c r="J42" s="4">
        <v>1.7572473958333337</v>
      </c>
      <c r="K42" s="25"/>
      <c r="L42" s="25"/>
      <c r="M42" s="1"/>
      <c r="N42" s="14"/>
      <c r="O42" s="2"/>
      <c r="P42" s="5">
        <v>16</v>
      </c>
      <c r="Q42" s="4">
        <f t="shared" si="42"/>
        <v>0.92740978157644816</v>
      </c>
      <c r="R42" s="4">
        <f t="shared" si="33"/>
        <v>0.49138473252118686</v>
      </c>
      <c r="S42" s="4">
        <f t="shared" si="33"/>
        <v>0.48028180227683182</v>
      </c>
      <c r="T42" s="4">
        <f t="shared" si="33"/>
        <v>0.18343899419398824</v>
      </c>
      <c r="U42" s="4">
        <f t="shared" si="40"/>
        <v>8.7993016874180929E-2</v>
      </c>
      <c r="V42" s="4">
        <f t="shared" si="41"/>
        <v>0.152587890625</v>
      </c>
      <c r="W42" s="4">
        <f t="shared" si="34"/>
        <v>0.49580379026610721</v>
      </c>
      <c r="X42" s="4">
        <f t="shared" si="35"/>
        <v>0.22786458333333215</v>
      </c>
      <c r="Y42" s="1"/>
      <c r="Z42" s="1"/>
      <c r="AA42" s="1"/>
      <c r="AC42" s="2"/>
      <c r="AD42" s="5">
        <v>16</v>
      </c>
      <c r="AE42" s="4">
        <f t="shared" si="43"/>
        <v>32.09030386077675</v>
      </c>
      <c r="AF42" s="4">
        <f t="shared" si="36"/>
        <v>11.244501888356679</v>
      </c>
      <c r="AG42" s="4">
        <f t="shared" si="36"/>
        <v>12.605821582069078</v>
      </c>
      <c r="AH42" s="4">
        <f t="shared" si="36"/>
        <v>4.9444472828568262</v>
      </c>
      <c r="AI42" s="4">
        <f t="shared" si="44"/>
        <v>1.8142890077150711</v>
      </c>
      <c r="AJ42" s="4">
        <f t="shared" si="37"/>
        <v>3.4366642032657659</v>
      </c>
      <c r="AK42" s="4">
        <f t="shared" si="38"/>
        <v>11.861334695361414</v>
      </c>
      <c r="AL42" s="4">
        <f t="shared" si="39"/>
        <v>9.0422453703703241</v>
      </c>
      <c r="AM42" s="1"/>
      <c r="AP42" s="24">
        <v>12</v>
      </c>
      <c r="AQ42" s="24">
        <f t="shared" si="45"/>
        <v>9.5756985337405656</v>
      </c>
      <c r="AR42" s="24">
        <f t="shared" si="46"/>
        <v>4</v>
      </c>
      <c r="AS42" s="24">
        <f t="shared" si="47"/>
        <v>10.47468652958127</v>
      </c>
      <c r="AT42" s="24">
        <f t="shared" si="48"/>
        <v>5.2373432647906348</v>
      </c>
      <c r="AU42" s="1"/>
      <c r="AV42" s="1"/>
      <c r="AW42" s="1"/>
      <c r="AX42" s="1"/>
    </row>
    <row r="43" spans="1:56" x14ac:dyDescent="0.25">
      <c r="A43" s="1"/>
      <c r="B43" s="5">
        <v>18</v>
      </c>
      <c r="C43" s="4">
        <v>2.3912848520595915</v>
      </c>
      <c r="D43" s="4">
        <v>1.957486427436443</v>
      </c>
      <c r="E43" s="4">
        <v>2.1575853408797729</v>
      </c>
      <c r="F43" s="4">
        <v>1.775865565232241</v>
      </c>
      <c r="G43" s="4">
        <v>1.7760474688728702</v>
      </c>
      <c r="H43" s="4">
        <v>1.7815158420138886</v>
      </c>
      <c r="I43" s="4">
        <v>1.9574415703781529</v>
      </c>
      <c r="J43" s="4">
        <v>1.7246953125000015</v>
      </c>
      <c r="K43" s="25"/>
      <c r="L43" s="25"/>
      <c r="M43" s="1"/>
      <c r="N43" s="14"/>
      <c r="O43" s="1"/>
      <c r="P43" s="5">
        <v>18</v>
      </c>
      <c r="Q43" s="4">
        <f t="shared" si="42"/>
        <v>0.98537289292497632</v>
      </c>
      <c r="R43" s="4">
        <f t="shared" si="33"/>
        <v>0.56035101076977512</v>
      </c>
      <c r="S43" s="4">
        <f t="shared" si="33"/>
        <v>0.4881552744453046</v>
      </c>
      <c r="T43" s="4">
        <f t="shared" si="33"/>
        <v>0.17510085809426279</v>
      </c>
      <c r="U43" s="4">
        <f t="shared" si="40"/>
        <v>0.11199111238532122</v>
      </c>
      <c r="V43" s="4">
        <f t="shared" si="41"/>
        <v>0.14411078559027857</v>
      </c>
      <c r="W43" s="4">
        <f t="shared" si="34"/>
        <v>0.51290047268907735</v>
      </c>
      <c r="X43" s="4">
        <f t="shared" si="35"/>
        <v>0.1953125</v>
      </c>
      <c r="Y43" s="1"/>
      <c r="Z43" s="1"/>
      <c r="AA43" s="1"/>
      <c r="AC43" s="1"/>
      <c r="AD43" s="5">
        <v>18</v>
      </c>
      <c r="AE43" s="4">
        <f t="shared" si="43"/>
        <v>34.095947852075298</v>
      </c>
      <c r="AF43" s="4">
        <f t="shared" si="36"/>
        <v>12.8226775919857</v>
      </c>
      <c r="AG43" s="4">
        <f t="shared" si="36"/>
        <v>12.812474394889886</v>
      </c>
      <c r="AH43" s="4">
        <f t="shared" si="36"/>
        <v>4.7196996790906409</v>
      </c>
      <c r="AI43" s="4">
        <f t="shared" si="44"/>
        <v>2.309095100728273</v>
      </c>
      <c r="AJ43" s="4">
        <f t="shared" si="37"/>
        <v>3.2457384141954635</v>
      </c>
      <c r="AK43" s="4">
        <f t="shared" si="38"/>
        <v>12.270346236580796</v>
      </c>
      <c r="AL43" s="4">
        <f t="shared" si="39"/>
        <v>7.7504960317460316</v>
      </c>
      <c r="AM43" s="1"/>
      <c r="AP43" s="24">
        <v>14</v>
      </c>
      <c r="AQ43" s="24">
        <f t="shared" si="45"/>
        <v>10.167239046239043</v>
      </c>
      <c r="AR43" s="24">
        <f t="shared" si="46"/>
        <v>4</v>
      </c>
      <c r="AS43" s="24">
        <f t="shared" si="47"/>
        <v>11.806098997380364</v>
      </c>
      <c r="AT43" s="24">
        <f t="shared" si="48"/>
        <v>5.9030494986901818</v>
      </c>
      <c r="AU43" s="1"/>
      <c r="AV43" s="1"/>
      <c r="AW43" s="1"/>
      <c r="AX43" s="1"/>
    </row>
    <row r="44" spans="1:56" x14ac:dyDescent="0.25">
      <c r="A44" s="1"/>
      <c r="B44" s="5">
        <v>20</v>
      </c>
      <c r="C44" s="4">
        <v>2.4564933523266856</v>
      </c>
      <c r="D44" s="4">
        <v>1.9919695665607371</v>
      </c>
      <c r="E44" s="4">
        <v>2.1890792295536636</v>
      </c>
      <c r="F44" s="4">
        <v>1.7925418374316937</v>
      </c>
      <c r="G44" s="4">
        <v>1.7520493733617299</v>
      </c>
      <c r="H44" s="4">
        <v>1.8323784722222207</v>
      </c>
      <c r="I44" s="4">
        <v>1.9745382528011213</v>
      </c>
      <c r="J44" s="4">
        <v>1.7491093750000015</v>
      </c>
      <c r="K44" s="25"/>
      <c r="L44" s="25"/>
      <c r="M44" s="1"/>
      <c r="N44" s="14"/>
      <c r="O44" s="1"/>
      <c r="P44" s="5">
        <v>20</v>
      </c>
      <c r="Q44" s="4">
        <f t="shared" si="42"/>
        <v>1.0505813931920704</v>
      </c>
      <c r="R44" s="4">
        <f t="shared" si="33"/>
        <v>0.59483414989406924</v>
      </c>
      <c r="S44" s="4">
        <f t="shared" si="33"/>
        <v>0.51964916311919529</v>
      </c>
      <c r="T44" s="4">
        <f t="shared" si="33"/>
        <v>0.19177713029371546</v>
      </c>
      <c r="U44" s="4">
        <f t="shared" si="40"/>
        <v>8.7993016874180929E-2</v>
      </c>
      <c r="V44" s="4">
        <f t="shared" si="41"/>
        <v>0.19497341579861072</v>
      </c>
      <c r="W44" s="4">
        <f t="shared" si="34"/>
        <v>0.5299971551120457</v>
      </c>
      <c r="X44" s="4">
        <f t="shared" si="35"/>
        <v>0.2197265625</v>
      </c>
      <c r="Y44" s="1"/>
      <c r="Z44" s="1"/>
      <c r="AA44" s="1"/>
      <c r="AC44" s="1"/>
      <c r="AD44" s="5">
        <v>20</v>
      </c>
      <c r="AE44" s="4">
        <f t="shared" si="43"/>
        <v>36.352297342286164</v>
      </c>
      <c r="AF44" s="4">
        <f t="shared" si="36"/>
        <v>13.611765443800211</v>
      </c>
      <c r="AG44" s="4">
        <f t="shared" si="36"/>
        <v>13.639085646173106</v>
      </c>
      <c r="AH44" s="4">
        <f t="shared" si="36"/>
        <v>5.1691948866230586</v>
      </c>
      <c r="AI44" s="4">
        <f t="shared" si="44"/>
        <v>1.8142890077150711</v>
      </c>
      <c r="AJ44" s="4">
        <f t="shared" si="37"/>
        <v>4.3912931486173585</v>
      </c>
      <c r="AK44" s="4">
        <f t="shared" si="38"/>
        <v>12.679357777800135</v>
      </c>
      <c r="AL44" s="4">
        <f t="shared" si="39"/>
        <v>8.7193080357142865</v>
      </c>
      <c r="AM44" s="1"/>
      <c r="AP44" s="24">
        <v>16</v>
      </c>
      <c r="AQ44" s="24">
        <f t="shared" si="45"/>
        <v>10.87995098634649</v>
      </c>
      <c r="AR44" s="24">
        <f t="shared" si="46"/>
        <v>4</v>
      </c>
      <c r="AS44" s="24">
        <f t="shared" si="47"/>
        <v>11.730766436970431</v>
      </c>
      <c r="AT44" s="24">
        <f t="shared" si="48"/>
        <v>5.8653832184852153</v>
      </c>
      <c r="AU44" s="1"/>
      <c r="AV44" s="1"/>
      <c r="AW44" s="1"/>
      <c r="AX44" s="1"/>
    </row>
    <row r="45" spans="1:56" x14ac:dyDescent="0.25">
      <c r="A45" s="1"/>
      <c r="B45" s="5">
        <v>22</v>
      </c>
      <c r="C45" s="4">
        <v>2.4564933523266856</v>
      </c>
      <c r="D45" s="4">
        <v>2.0523150600282509</v>
      </c>
      <c r="E45" s="4">
        <v>2.1812057573851908</v>
      </c>
      <c r="F45" s="4">
        <v>1.8175562457308736</v>
      </c>
      <c r="G45" s="4">
        <v>1.8080449295543906</v>
      </c>
      <c r="H45" s="4">
        <v>1.8239013671874993</v>
      </c>
      <c r="I45" s="4">
        <v>1.9659899115896362</v>
      </c>
      <c r="J45" s="4">
        <v>1.7491093750000015</v>
      </c>
      <c r="K45" s="25"/>
      <c r="L45" s="25"/>
      <c r="M45" s="1"/>
      <c r="N45" s="14"/>
      <c r="O45" s="1"/>
      <c r="P45" s="5">
        <v>22</v>
      </c>
      <c r="Q45" s="4">
        <f t="shared" si="42"/>
        <v>1.0505813931920704</v>
      </c>
      <c r="R45" s="4">
        <f t="shared" si="33"/>
        <v>0.65517964336158308</v>
      </c>
      <c r="S45" s="4">
        <f t="shared" si="33"/>
        <v>0.51177569095072251</v>
      </c>
      <c r="T45" s="4">
        <f t="shared" si="33"/>
        <v>0.21679153859289535</v>
      </c>
      <c r="U45" s="4">
        <f t="shared" si="40"/>
        <v>0.14398857306684154</v>
      </c>
      <c r="V45" s="4">
        <f t="shared" si="41"/>
        <v>0.18649631076388928</v>
      </c>
      <c r="W45" s="4">
        <f t="shared" si="34"/>
        <v>0.52144881390056064</v>
      </c>
      <c r="X45" s="4">
        <f t="shared" si="35"/>
        <v>0.2197265625</v>
      </c>
      <c r="Y45" s="1"/>
      <c r="Z45" s="1"/>
      <c r="AA45" s="1"/>
      <c r="AC45" s="1"/>
      <c r="AD45" s="5">
        <v>22</v>
      </c>
      <c r="AE45" s="4">
        <f t="shared" si="43"/>
        <v>36.352297342286164</v>
      </c>
      <c r="AF45" s="4">
        <f t="shared" si="36"/>
        <v>14.992669184475586</v>
      </c>
      <c r="AG45" s="4">
        <f t="shared" si="36"/>
        <v>13.432432833352298</v>
      </c>
      <c r="AH45" s="4">
        <f t="shared" si="36"/>
        <v>5.8434376979217078</v>
      </c>
      <c r="AI45" s="4">
        <f t="shared" si="44"/>
        <v>2.9688365580792069</v>
      </c>
      <c r="AJ45" s="4">
        <f t="shared" si="37"/>
        <v>4.2003673595470561</v>
      </c>
      <c r="AK45" s="4">
        <f t="shared" si="38"/>
        <v>12.474852007190444</v>
      </c>
      <c r="AL45" s="4">
        <f t="shared" si="39"/>
        <v>8.7193080357142865</v>
      </c>
      <c r="AM45" s="1"/>
      <c r="AP45" s="24">
        <v>18</v>
      </c>
      <c r="AQ45" s="24">
        <f t="shared" si="45"/>
        <v>11.253309412661508</v>
      </c>
      <c r="AR45" s="24">
        <f t="shared" si="46"/>
        <v>4</v>
      </c>
      <c r="AS45" s="24">
        <f t="shared" si="47"/>
        <v>12.581910243298674</v>
      </c>
      <c r="AT45" s="24">
        <f t="shared" si="48"/>
        <v>6.2909551216493371</v>
      </c>
      <c r="AU45" s="1"/>
      <c r="AV45" s="1"/>
      <c r="AW45" s="1"/>
      <c r="AX45" s="1"/>
    </row>
    <row r="46" spans="1:56" x14ac:dyDescent="0.25">
      <c r="A46" s="1"/>
      <c r="B46" s="5">
        <v>24</v>
      </c>
      <c r="C46" s="4">
        <v>2.45475718557099</v>
      </c>
      <c r="D46" s="4">
        <v>2.0523150600282509</v>
      </c>
      <c r="E46" s="4">
        <v>2.2126996460590815</v>
      </c>
      <c r="F46" s="4">
        <v>1.7675274291325138</v>
      </c>
      <c r="G46" s="4">
        <v>1.7280512778505897</v>
      </c>
      <c r="H46" s="4">
        <v>1.78999294704861</v>
      </c>
      <c r="I46" s="4">
        <v>1.9659899115896362</v>
      </c>
      <c r="J46" s="4">
        <v>1.7328333333333337</v>
      </c>
      <c r="K46" s="25"/>
      <c r="L46" s="25"/>
      <c r="M46" s="1"/>
      <c r="N46" s="14"/>
      <c r="O46" s="1"/>
      <c r="P46" s="5">
        <v>24</v>
      </c>
      <c r="Q46" s="4">
        <f t="shared" si="42"/>
        <v>1.0488452264363748</v>
      </c>
      <c r="R46" s="4">
        <f t="shared" si="33"/>
        <v>0.65517964336158308</v>
      </c>
      <c r="S46" s="4">
        <f t="shared" si="33"/>
        <v>0.5432695796246132</v>
      </c>
      <c r="T46" s="4">
        <f t="shared" si="33"/>
        <v>0.16676272199453557</v>
      </c>
      <c r="U46" s="4">
        <f t="shared" si="40"/>
        <v>6.3994921363040635E-2</v>
      </c>
      <c r="V46" s="4">
        <f t="shared" si="41"/>
        <v>0.152587890625</v>
      </c>
      <c r="W46" s="4">
        <f t="shared" si="34"/>
        <v>0.52144881390056064</v>
      </c>
      <c r="X46" s="4">
        <f t="shared" si="35"/>
        <v>0.20345052083333215</v>
      </c>
      <c r="Y46" s="1"/>
      <c r="Z46" s="1"/>
      <c r="AA46" s="1"/>
      <c r="AC46" s="1"/>
      <c r="AD46" s="5">
        <v>24</v>
      </c>
      <c r="AE46" s="4">
        <f>(Q46*100)/Q$30</f>
        <v>36.29222236804064</v>
      </c>
      <c r="AF46" s="4">
        <f t="shared" si="36"/>
        <v>14.992669184475586</v>
      </c>
      <c r="AG46" s="4">
        <f t="shared" si="36"/>
        <v>14.259044084635519</v>
      </c>
      <c r="AH46" s="4">
        <f t="shared" si="36"/>
        <v>4.4949520753244085</v>
      </c>
      <c r="AI46" s="4">
        <f>(U46*100)/U$30</f>
        <v>1.319482914701869</v>
      </c>
      <c r="AJ46" s="4">
        <f t="shared" si="37"/>
        <v>3.4366642032657659</v>
      </c>
      <c r="AK46" s="4">
        <f t="shared" si="38"/>
        <v>12.474852007190444</v>
      </c>
      <c r="AL46" s="4">
        <f t="shared" si="39"/>
        <v>8.0734333664020692</v>
      </c>
      <c r="AM46" s="1"/>
      <c r="AP46" s="24">
        <v>20</v>
      </c>
      <c r="AQ46" s="24">
        <f t="shared" si="45"/>
        <v>12.047073911091175</v>
      </c>
      <c r="AR46" s="24">
        <f t="shared" si="46"/>
        <v>4</v>
      </c>
      <c r="AS46" s="24">
        <f t="shared" si="47"/>
        <v>13.38040996140742</v>
      </c>
      <c r="AT46" s="24">
        <f t="shared" si="48"/>
        <v>6.6902049807037098</v>
      </c>
      <c r="AU46" s="1"/>
      <c r="AV46" s="1"/>
      <c r="AW46" s="1"/>
      <c r="AX46" s="1"/>
    </row>
    <row r="47" spans="1:56" x14ac:dyDescent="0.25">
      <c r="A47" s="1"/>
      <c r="B47" s="5">
        <v>26</v>
      </c>
      <c r="C47" s="4">
        <v>2.4782295190823835</v>
      </c>
      <c r="D47" s="4">
        <v>2.1471436926200589</v>
      </c>
      <c r="E47" s="4">
        <v>2.2126996460590815</v>
      </c>
      <c r="F47" s="4">
        <v>1.8092181096311482</v>
      </c>
      <c r="G47" s="4">
        <v>1.6800550868283093</v>
      </c>
      <c r="H47" s="4">
        <v>1.7730387369791654</v>
      </c>
      <c r="I47" s="4">
        <v>1.9916349352240914</v>
      </c>
      <c r="J47" s="4">
        <v>1.7572473958333337</v>
      </c>
      <c r="K47" s="25"/>
      <c r="L47" s="25"/>
      <c r="M47" s="1"/>
      <c r="N47" s="14"/>
      <c r="O47" s="1"/>
      <c r="P47" s="5">
        <v>26</v>
      </c>
      <c r="Q47" s="4">
        <f>C47-C$31</f>
        <v>1.0723175599477683</v>
      </c>
      <c r="R47" s="4">
        <f>D47-D$31</f>
        <v>0.75000827595339103</v>
      </c>
      <c r="S47" s="4">
        <f t="shared" si="33"/>
        <v>0.5432695796246132</v>
      </c>
      <c r="T47" s="4">
        <f t="shared" si="33"/>
        <v>0.2084534024931699</v>
      </c>
      <c r="U47" s="4">
        <f t="shared" si="40"/>
        <v>1.599873034076027E-2</v>
      </c>
      <c r="V47" s="4">
        <f t="shared" si="41"/>
        <v>0.13563368055555536</v>
      </c>
      <c r="W47" s="4">
        <f t="shared" si="34"/>
        <v>0.54709383753501584</v>
      </c>
      <c r="X47" s="4">
        <f t="shared" si="35"/>
        <v>0.22786458333333215</v>
      </c>
      <c r="Y47" s="1"/>
      <c r="Z47" s="1"/>
      <c r="AA47" s="1"/>
      <c r="AC47" s="1"/>
      <c r="AD47" s="5">
        <v>26</v>
      </c>
      <c r="AE47" s="4">
        <f t="shared" si="43"/>
        <v>37.104413839023117</v>
      </c>
      <c r="AF47" s="4">
        <f t="shared" si="36"/>
        <v>17.16266077696547</v>
      </c>
      <c r="AG47" s="4">
        <f t="shared" si="36"/>
        <v>14.259044084635519</v>
      </c>
      <c r="AH47" s="4">
        <f t="shared" si="36"/>
        <v>5.6186900941555233</v>
      </c>
      <c r="AI47" s="4">
        <f t="shared" ref="AI47" si="49">(U47*100)/U$30</f>
        <v>0.32987072867546952</v>
      </c>
      <c r="AJ47" s="4">
        <f t="shared" si="37"/>
        <v>3.0548126251251211</v>
      </c>
      <c r="AK47" s="4">
        <f t="shared" si="38"/>
        <v>13.088369319019515</v>
      </c>
      <c r="AL47" s="4">
        <f t="shared" si="39"/>
        <v>9.0422453703703241</v>
      </c>
      <c r="AM47" s="1"/>
      <c r="AP47" s="24">
        <v>22</v>
      </c>
      <c r="AQ47" s="24">
        <f t="shared" si="45"/>
        <v>12.373025127320846</v>
      </c>
      <c r="AR47" s="24">
        <f t="shared" si="46"/>
        <v>4</v>
      </c>
      <c r="AS47" s="24">
        <f t="shared" si="47"/>
        <v>13.089690734756545</v>
      </c>
      <c r="AT47" s="24">
        <f t="shared" si="48"/>
        <v>6.5448453673782723</v>
      </c>
      <c r="AU47" s="1"/>
      <c r="AV47" s="1"/>
      <c r="AW47" s="1"/>
      <c r="AX47" s="1"/>
    </row>
    <row r="48" spans="1:5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25"/>
      <c r="M48" s="1"/>
      <c r="N48" s="1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P48" s="24">
        <v>24</v>
      </c>
      <c r="AQ48" s="24">
        <f t="shared" si="45"/>
        <v>11.917915025504538</v>
      </c>
      <c r="AR48" s="24">
        <f t="shared" si="46"/>
        <v>4</v>
      </c>
      <c r="AS48" s="24">
        <f t="shared" si="47"/>
        <v>13.404837659756327</v>
      </c>
      <c r="AT48" s="24">
        <f t="shared" si="48"/>
        <v>6.7024188298781633</v>
      </c>
      <c r="AU48" s="1"/>
      <c r="AV48" s="1"/>
      <c r="AW48" s="1"/>
      <c r="AX48" s="1"/>
    </row>
    <row r="49" spans="1:50" x14ac:dyDescent="0.25">
      <c r="A49" s="2"/>
      <c r="B49" s="211" t="s">
        <v>21</v>
      </c>
      <c r="C49" s="212"/>
      <c r="D49" s="212"/>
      <c r="E49" s="212"/>
      <c r="F49" s="212"/>
      <c r="G49" s="212"/>
      <c r="H49" s="212"/>
      <c r="I49" s="212"/>
      <c r="J49" s="212"/>
      <c r="K49" s="16"/>
      <c r="L49" s="25"/>
      <c r="M49" s="16"/>
      <c r="N49" s="14"/>
      <c r="O49" s="2"/>
      <c r="P49" s="211" t="s">
        <v>21</v>
      </c>
      <c r="Q49" s="212"/>
      <c r="R49" s="212"/>
      <c r="S49" s="212"/>
      <c r="T49" s="212"/>
      <c r="U49" s="212"/>
      <c r="V49" s="212"/>
      <c r="W49" s="212"/>
      <c r="X49" s="212"/>
      <c r="Y49" s="1"/>
      <c r="Z49" s="1"/>
      <c r="AA49" s="1"/>
      <c r="AB49" s="14"/>
      <c r="AC49" s="2"/>
      <c r="AD49" s="211" t="s">
        <v>21</v>
      </c>
      <c r="AE49" s="212"/>
      <c r="AF49" s="212"/>
      <c r="AG49" s="212"/>
      <c r="AH49" s="212"/>
      <c r="AI49" s="212"/>
      <c r="AJ49" s="212"/>
      <c r="AK49" s="212"/>
      <c r="AL49" s="212"/>
      <c r="AM49" s="1"/>
      <c r="AP49" s="24">
        <v>26</v>
      </c>
      <c r="AQ49" s="24">
        <f t="shared" si="45"/>
        <v>12.45751335474626</v>
      </c>
      <c r="AR49" s="24">
        <f t="shared" si="46"/>
        <v>4</v>
      </c>
      <c r="AS49" s="24">
        <f>STDEV(AE47:AH47)</f>
        <v>13.31441950243935</v>
      </c>
      <c r="AT49" s="24">
        <f>(AS49)/SQRT(AR49)</f>
        <v>6.6572097512196748</v>
      </c>
      <c r="AU49" s="1"/>
      <c r="AV49" s="1"/>
      <c r="AW49" s="1"/>
      <c r="AX49" s="1"/>
    </row>
    <row r="50" spans="1:50" x14ac:dyDescent="0.25">
      <c r="A50" s="2"/>
      <c r="B50" s="8" t="s">
        <v>5</v>
      </c>
      <c r="C50" s="9" t="s">
        <v>6</v>
      </c>
      <c r="D50" s="9" t="s">
        <v>7</v>
      </c>
      <c r="E50" s="9" t="s">
        <v>8</v>
      </c>
      <c r="F50" s="9" t="s">
        <v>9</v>
      </c>
      <c r="G50" s="9" t="s">
        <v>10</v>
      </c>
      <c r="H50" s="9" t="s">
        <v>11</v>
      </c>
      <c r="I50" s="9" t="s">
        <v>12</v>
      </c>
      <c r="J50" s="9" t="s">
        <v>13</v>
      </c>
      <c r="K50" s="16"/>
      <c r="L50" s="25"/>
      <c r="M50" s="16"/>
      <c r="N50" s="14"/>
      <c r="O50" s="2"/>
      <c r="P50" s="8" t="s">
        <v>5</v>
      </c>
      <c r="Q50" s="9"/>
      <c r="R50" s="9"/>
      <c r="S50" s="9"/>
      <c r="T50" s="9"/>
      <c r="U50" s="9" t="s">
        <v>10</v>
      </c>
      <c r="V50" s="9" t="s">
        <v>11</v>
      </c>
      <c r="W50" s="9" t="s">
        <v>12</v>
      </c>
      <c r="X50" s="9" t="s">
        <v>13</v>
      </c>
      <c r="Y50" s="1"/>
      <c r="Z50" s="1"/>
      <c r="AA50" s="1"/>
      <c r="AB50" s="14"/>
      <c r="AC50" s="2"/>
      <c r="AD50" s="8" t="s">
        <v>5</v>
      </c>
      <c r="AE50" s="9" t="s">
        <v>6</v>
      </c>
      <c r="AF50" s="9" t="s">
        <v>7</v>
      </c>
      <c r="AG50" s="9" t="s">
        <v>8</v>
      </c>
      <c r="AH50" s="9" t="s">
        <v>9</v>
      </c>
      <c r="AI50" s="9" t="s">
        <v>10</v>
      </c>
      <c r="AJ50" s="9" t="s">
        <v>11</v>
      </c>
      <c r="AK50" s="9" t="s">
        <v>12</v>
      </c>
      <c r="AL50" s="9" t="s">
        <v>13</v>
      </c>
      <c r="AM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x14ac:dyDescent="0.25">
      <c r="A51" s="2"/>
      <c r="B51" s="3" t="s">
        <v>14</v>
      </c>
      <c r="C51" s="3">
        <v>1.48</v>
      </c>
      <c r="D51" s="3">
        <v>1.42</v>
      </c>
      <c r="E51" s="3">
        <v>1.51</v>
      </c>
      <c r="F51" s="3">
        <v>1.5</v>
      </c>
      <c r="G51" s="3">
        <v>1.49</v>
      </c>
      <c r="H51" s="3">
        <v>1.49</v>
      </c>
      <c r="I51" s="3">
        <v>1.45</v>
      </c>
      <c r="J51" s="3">
        <v>1.49</v>
      </c>
      <c r="K51" s="1"/>
      <c r="L51" s="1"/>
      <c r="M51" s="1"/>
      <c r="N51" s="14"/>
      <c r="O51" s="2"/>
      <c r="P51" s="3" t="s">
        <v>14</v>
      </c>
      <c r="Q51" s="3">
        <f>C51</f>
        <v>1.48</v>
      </c>
      <c r="R51" s="3">
        <f t="shared" ref="R51:X56" si="50">D51</f>
        <v>1.42</v>
      </c>
      <c r="S51" s="3">
        <f t="shared" si="50"/>
        <v>1.51</v>
      </c>
      <c r="T51" s="3">
        <f t="shared" si="50"/>
        <v>1.5</v>
      </c>
      <c r="U51" s="3">
        <f t="shared" si="50"/>
        <v>1.49</v>
      </c>
      <c r="V51" s="3">
        <f t="shared" si="50"/>
        <v>1.49</v>
      </c>
      <c r="W51" s="3">
        <f t="shared" si="50"/>
        <v>1.45</v>
      </c>
      <c r="X51" s="3">
        <f t="shared" si="50"/>
        <v>1.49</v>
      </c>
      <c r="Y51" s="1"/>
      <c r="Z51" s="1"/>
      <c r="AA51" s="1"/>
      <c r="AC51" s="2"/>
      <c r="AD51" s="3" t="s">
        <v>14</v>
      </c>
      <c r="AE51" s="3"/>
      <c r="AF51" s="3"/>
      <c r="AG51" s="3"/>
      <c r="AH51" s="3"/>
      <c r="AI51" s="3">
        <f>U51</f>
        <v>1.49</v>
      </c>
      <c r="AJ51" s="3">
        <f t="shared" ref="AJ51:AL56" si="51">V51</f>
        <v>1.49</v>
      </c>
      <c r="AK51" s="3">
        <f t="shared" si="51"/>
        <v>1.45</v>
      </c>
      <c r="AL51" s="3">
        <f t="shared" si="51"/>
        <v>1.49</v>
      </c>
      <c r="AM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x14ac:dyDescent="0.25">
      <c r="A52" s="2"/>
      <c r="B52" s="3" t="s">
        <v>15</v>
      </c>
      <c r="C52" s="3">
        <v>5.7</v>
      </c>
      <c r="D52" s="3">
        <v>5.49</v>
      </c>
      <c r="E52" s="3">
        <v>3.57</v>
      </c>
      <c r="F52" s="3">
        <v>5.7</v>
      </c>
      <c r="G52" s="3">
        <v>6.63</v>
      </c>
      <c r="H52" s="3">
        <v>5.15</v>
      </c>
      <c r="I52" s="3">
        <v>6.1</v>
      </c>
      <c r="J52" s="3">
        <v>4.22</v>
      </c>
      <c r="K52" s="1"/>
      <c r="L52" s="1"/>
      <c r="M52" s="1"/>
      <c r="N52" s="14"/>
      <c r="O52" s="2"/>
      <c r="P52" s="3" t="s">
        <v>15</v>
      </c>
      <c r="Q52" s="3">
        <f t="shared" ref="Q52:Q56" si="52">C52</f>
        <v>5.7</v>
      </c>
      <c r="R52" s="3">
        <f t="shared" si="50"/>
        <v>5.49</v>
      </c>
      <c r="S52" s="3">
        <f t="shared" si="50"/>
        <v>3.57</v>
      </c>
      <c r="T52" s="3">
        <f t="shared" si="50"/>
        <v>5.7</v>
      </c>
      <c r="U52" s="3">
        <f t="shared" si="50"/>
        <v>6.63</v>
      </c>
      <c r="V52" s="3">
        <f t="shared" si="50"/>
        <v>5.15</v>
      </c>
      <c r="W52" s="3">
        <f t="shared" si="50"/>
        <v>6.1</v>
      </c>
      <c r="X52" s="3">
        <f t="shared" si="50"/>
        <v>4.22</v>
      </c>
      <c r="Y52" s="1"/>
      <c r="Z52" s="1"/>
      <c r="AA52" s="1"/>
      <c r="AC52" s="2"/>
      <c r="AD52" s="3" t="s">
        <v>15</v>
      </c>
      <c r="AE52" s="3"/>
      <c r="AF52" s="3"/>
      <c r="AG52" s="3"/>
      <c r="AH52" s="3"/>
      <c r="AI52" s="3">
        <f t="shared" ref="AI52:AI56" si="53">U52</f>
        <v>6.63</v>
      </c>
      <c r="AJ52" s="3">
        <f t="shared" si="51"/>
        <v>5.15</v>
      </c>
      <c r="AK52" s="3">
        <f t="shared" si="51"/>
        <v>6.1</v>
      </c>
      <c r="AL52" s="3">
        <f t="shared" si="51"/>
        <v>4.22</v>
      </c>
      <c r="AM52" s="1"/>
      <c r="AP52" s="211" t="s">
        <v>21</v>
      </c>
      <c r="AQ52" s="212"/>
      <c r="AR52" s="212"/>
      <c r="AS52" s="212"/>
      <c r="AT52" s="212"/>
      <c r="AU52" s="212"/>
      <c r="AV52" s="212"/>
      <c r="AW52" s="212"/>
      <c r="AX52" s="212"/>
    </row>
    <row r="53" spans="1:50" x14ac:dyDescent="0.25">
      <c r="A53" s="1"/>
      <c r="B53" s="3" t="s">
        <v>16</v>
      </c>
      <c r="C53" s="3">
        <f t="shared" ref="C53:J53" si="54">C52-C51</f>
        <v>4.2200000000000006</v>
      </c>
      <c r="D53" s="3">
        <f t="shared" si="54"/>
        <v>4.07</v>
      </c>
      <c r="E53" s="3">
        <f t="shared" si="54"/>
        <v>2.0599999999999996</v>
      </c>
      <c r="F53" s="3">
        <f t="shared" si="54"/>
        <v>4.2</v>
      </c>
      <c r="G53" s="3">
        <f t="shared" si="54"/>
        <v>5.14</v>
      </c>
      <c r="H53" s="3">
        <f t="shared" si="54"/>
        <v>3.66</v>
      </c>
      <c r="I53" s="3">
        <f t="shared" si="54"/>
        <v>4.6499999999999995</v>
      </c>
      <c r="J53" s="3">
        <f t="shared" si="54"/>
        <v>2.7299999999999995</v>
      </c>
      <c r="K53" s="1"/>
      <c r="L53" s="1"/>
      <c r="M53" s="1"/>
      <c r="N53" s="14"/>
      <c r="O53" s="1"/>
      <c r="P53" s="3" t="s">
        <v>16</v>
      </c>
      <c r="Q53" s="3">
        <f t="shared" si="52"/>
        <v>4.2200000000000006</v>
      </c>
      <c r="R53" s="3">
        <f t="shared" si="50"/>
        <v>4.07</v>
      </c>
      <c r="S53" s="3">
        <f t="shared" si="50"/>
        <v>2.0599999999999996</v>
      </c>
      <c r="T53" s="3">
        <f t="shared" si="50"/>
        <v>4.2</v>
      </c>
      <c r="U53" s="3">
        <f t="shared" si="50"/>
        <v>5.14</v>
      </c>
      <c r="V53" s="3">
        <f t="shared" si="50"/>
        <v>3.66</v>
      </c>
      <c r="W53" s="3">
        <f t="shared" si="50"/>
        <v>4.6499999999999995</v>
      </c>
      <c r="X53" s="3">
        <f t="shared" si="50"/>
        <v>2.7299999999999995</v>
      </c>
      <c r="Y53" s="1"/>
      <c r="Z53" s="1"/>
      <c r="AA53" s="1"/>
      <c r="AC53" s="1"/>
      <c r="AD53" s="3" t="s">
        <v>16</v>
      </c>
      <c r="AE53" s="3"/>
      <c r="AF53" s="3"/>
      <c r="AG53" s="3"/>
      <c r="AH53" s="3"/>
      <c r="AI53" s="3">
        <f t="shared" si="53"/>
        <v>5.14</v>
      </c>
      <c r="AJ53" s="3">
        <f t="shared" si="51"/>
        <v>3.66</v>
      </c>
      <c r="AK53" s="3">
        <f t="shared" si="51"/>
        <v>4.6499999999999995</v>
      </c>
      <c r="AL53" s="3">
        <f t="shared" si="51"/>
        <v>2.7299999999999995</v>
      </c>
      <c r="AM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x14ac:dyDescent="0.25">
      <c r="A54" s="2"/>
      <c r="B54" s="3" t="s">
        <v>17</v>
      </c>
      <c r="C54" s="3">
        <v>1.4306758757560485</v>
      </c>
      <c r="D54" s="3">
        <v>1.4088598775584789</v>
      </c>
      <c r="E54" s="3">
        <v>1.5712368540588815</v>
      </c>
      <c r="F54" s="3">
        <v>1.4671947337962958</v>
      </c>
      <c r="G54" s="3">
        <v>1.5230126079216033</v>
      </c>
      <c r="H54" s="3">
        <v>1.4308024088541664</v>
      </c>
      <c r="I54" s="3">
        <v>1.4614963093962692</v>
      </c>
      <c r="J54" s="3">
        <v>1.583821614583333</v>
      </c>
      <c r="K54" s="1"/>
      <c r="L54" s="1"/>
      <c r="M54" s="1"/>
      <c r="N54" s="14"/>
      <c r="O54" s="2"/>
      <c r="P54" s="3" t="s">
        <v>17</v>
      </c>
      <c r="Q54" s="3">
        <f t="shared" si="52"/>
        <v>1.4306758757560485</v>
      </c>
      <c r="R54" s="3">
        <f t="shared" si="50"/>
        <v>1.4088598775584789</v>
      </c>
      <c r="S54" s="3">
        <f t="shared" si="50"/>
        <v>1.5712368540588815</v>
      </c>
      <c r="T54" s="3">
        <f t="shared" si="50"/>
        <v>1.4671947337962958</v>
      </c>
      <c r="U54" s="3">
        <f t="shared" si="50"/>
        <v>1.5230126079216033</v>
      </c>
      <c r="V54" s="3">
        <f t="shared" si="50"/>
        <v>1.4308024088541664</v>
      </c>
      <c r="W54" s="3">
        <f t="shared" si="50"/>
        <v>1.4614963093962692</v>
      </c>
      <c r="X54" s="3">
        <f t="shared" si="50"/>
        <v>1.583821614583333</v>
      </c>
      <c r="Y54" s="1"/>
      <c r="Z54" s="1"/>
      <c r="AA54" s="1"/>
      <c r="AC54" s="2"/>
      <c r="AD54" s="3" t="s">
        <v>17</v>
      </c>
      <c r="AE54" s="3"/>
      <c r="AF54" s="3"/>
      <c r="AG54" s="3"/>
      <c r="AH54" s="3"/>
      <c r="AI54" s="3">
        <f t="shared" si="53"/>
        <v>1.5230126079216033</v>
      </c>
      <c r="AJ54" s="3">
        <f t="shared" si="51"/>
        <v>1.4308024088541664</v>
      </c>
      <c r="AK54" s="3">
        <f t="shared" si="51"/>
        <v>1.4614963093962692</v>
      </c>
      <c r="AL54" s="3">
        <f t="shared" si="51"/>
        <v>1.583821614583333</v>
      </c>
      <c r="AM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x14ac:dyDescent="0.25">
      <c r="A55" s="2"/>
      <c r="B55" s="3" t="s">
        <v>18</v>
      </c>
      <c r="C55" s="3">
        <v>1.55</v>
      </c>
      <c r="D55" s="3">
        <v>1.48</v>
      </c>
      <c r="E55" s="3">
        <v>1.63</v>
      </c>
      <c r="F55" s="3">
        <v>1.51</v>
      </c>
      <c r="G55" s="3">
        <v>1.65</v>
      </c>
      <c r="H55" s="3">
        <v>1.53</v>
      </c>
      <c r="I55" s="3">
        <v>1.84</v>
      </c>
      <c r="J55" s="3">
        <v>2</v>
      </c>
      <c r="K55" s="1"/>
      <c r="L55" s="1"/>
      <c r="M55" s="1"/>
      <c r="N55" s="14"/>
      <c r="O55" s="2"/>
      <c r="P55" s="3" t="s">
        <v>18</v>
      </c>
      <c r="Q55" s="3">
        <f t="shared" si="52"/>
        <v>1.55</v>
      </c>
      <c r="R55" s="3">
        <f t="shared" si="50"/>
        <v>1.48</v>
      </c>
      <c r="S55" s="3">
        <f t="shared" si="50"/>
        <v>1.63</v>
      </c>
      <c r="T55" s="3">
        <f t="shared" si="50"/>
        <v>1.51</v>
      </c>
      <c r="U55" s="3">
        <f t="shared" si="50"/>
        <v>1.65</v>
      </c>
      <c r="V55" s="3">
        <f t="shared" si="50"/>
        <v>1.53</v>
      </c>
      <c r="W55" s="3">
        <f t="shared" si="50"/>
        <v>1.84</v>
      </c>
      <c r="X55" s="3">
        <f t="shared" si="50"/>
        <v>2</v>
      </c>
      <c r="Y55" s="1"/>
      <c r="Z55" s="1"/>
      <c r="AA55" s="1"/>
      <c r="AC55" s="2"/>
      <c r="AD55" s="3" t="s">
        <v>18</v>
      </c>
      <c r="AE55" s="3"/>
      <c r="AF55" s="3"/>
      <c r="AG55" s="3"/>
      <c r="AH55" s="3"/>
      <c r="AI55" s="3">
        <f t="shared" si="53"/>
        <v>1.65</v>
      </c>
      <c r="AJ55" s="3">
        <f t="shared" si="51"/>
        <v>1.53</v>
      </c>
      <c r="AK55" s="3">
        <f t="shared" si="51"/>
        <v>1.84</v>
      </c>
      <c r="AL55" s="3">
        <f t="shared" si="51"/>
        <v>2</v>
      </c>
      <c r="AM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x14ac:dyDescent="0.25">
      <c r="A56" s="1"/>
      <c r="B56" s="3" t="s">
        <v>16</v>
      </c>
      <c r="C56" s="3">
        <f t="shared" ref="C56:J56" si="55">C55-C54</f>
        <v>0.11932412424395156</v>
      </c>
      <c r="D56" s="3">
        <f t="shared" si="55"/>
        <v>7.1140122441521125E-2</v>
      </c>
      <c r="E56" s="3">
        <f t="shared" si="55"/>
        <v>5.8763145941118422E-2</v>
      </c>
      <c r="F56" s="3">
        <f t="shared" si="55"/>
        <v>4.2805266203704173E-2</v>
      </c>
      <c r="G56" s="3">
        <f t="shared" si="55"/>
        <v>0.1269873920783966</v>
      </c>
      <c r="H56" s="3">
        <f t="shared" si="55"/>
        <v>9.9197591145833597E-2</v>
      </c>
      <c r="I56" s="3">
        <f t="shared" si="55"/>
        <v>0.3785036906037309</v>
      </c>
      <c r="J56" s="3">
        <f t="shared" si="55"/>
        <v>0.41617838541666696</v>
      </c>
      <c r="K56" s="1"/>
      <c r="L56" s="1"/>
      <c r="M56" s="1"/>
      <c r="N56" s="14"/>
      <c r="O56" s="1"/>
      <c r="P56" s="3" t="s">
        <v>16</v>
      </c>
      <c r="Q56" s="3">
        <f t="shared" si="52"/>
        <v>0.11932412424395156</v>
      </c>
      <c r="R56" s="3">
        <f t="shared" si="50"/>
        <v>7.1140122441521125E-2</v>
      </c>
      <c r="S56" s="3">
        <f t="shared" si="50"/>
        <v>5.8763145941118422E-2</v>
      </c>
      <c r="T56" s="3">
        <f t="shared" si="50"/>
        <v>4.2805266203704173E-2</v>
      </c>
      <c r="U56" s="3">
        <f t="shared" si="50"/>
        <v>0.1269873920783966</v>
      </c>
      <c r="V56" s="3">
        <f t="shared" si="50"/>
        <v>9.9197591145833597E-2</v>
      </c>
      <c r="W56" s="3">
        <f t="shared" si="50"/>
        <v>0.3785036906037309</v>
      </c>
      <c r="X56" s="3">
        <f t="shared" si="50"/>
        <v>0.41617838541666696</v>
      </c>
      <c r="Y56" s="1"/>
      <c r="Z56" s="1"/>
      <c r="AA56" s="1"/>
      <c r="AC56" s="1"/>
      <c r="AD56" s="3" t="s">
        <v>16</v>
      </c>
      <c r="AE56" s="3"/>
      <c r="AF56" s="3"/>
      <c r="AG56" s="3"/>
      <c r="AH56" s="3"/>
      <c r="AI56" s="3">
        <f t="shared" si="53"/>
        <v>0.1269873920783966</v>
      </c>
      <c r="AJ56" s="3">
        <f t="shared" si="51"/>
        <v>9.9197591145833597E-2</v>
      </c>
      <c r="AK56" s="3">
        <f t="shared" si="51"/>
        <v>0.3785036906037309</v>
      </c>
      <c r="AL56" s="3">
        <f t="shared" si="51"/>
        <v>0.41617838541666696</v>
      </c>
      <c r="AM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x14ac:dyDescent="0.25">
      <c r="A57" s="6" t="s">
        <v>19</v>
      </c>
      <c r="B57" s="7">
        <v>0</v>
      </c>
      <c r="C57" s="4">
        <v>1.4306758757560485</v>
      </c>
      <c r="D57" s="4">
        <v>1.4088598775584789</v>
      </c>
      <c r="E57" s="4">
        <v>1.5712368540588815</v>
      </c>
      <c r="F57" s="4">
        <v>1.4671947337962958</v>
      </c>
      <c r="G57" s="4">
        <v>1.5230126079216033</v>
      </c>
      <c r="H57" s="4">
        <v>1.4308024088541664</v>
      </c>
      <c r="I57" s="4">
        <v>1.4614963093962692</v>
      </c>
      <c r="J57" s="4">
        <v>1.583821614583333</v>
      </c>
      <c r="K57" s="1"/>
      <c r="L57" s="1"/>
      <c r="M57" s="1"/>
      <c r="N57" s="14"/>
      <c r="O57" s="6" t="s">
        <v>19</v>
      </c>
      <c r="P57" s="7">
        <v>0</v>
      </c>
      <c r="Q57" s="4">
        <f>C57-C$54</f>
        <v>0</v>
      </c>
      <c r="R57" s="4">
        <f t="shared" ref="R57:T70" si="56">D57-D$54</f>
        <v>0</v>
      </c>
      <c r="S57" s="4">
        <f t="shared" si="56"/>
        <v>0</v>
      </c>
      <c r="T57" s="4">
        <f t="shared" si="56"/>
        <v>0</v>
      </c>
      <c r="U57" s="4">
        <f>G57-G$54</f>
        <v>0</v>
      </c>
      <c r="V57" s="4">
        <f t="shared" ref="V57:V70" si="57">H57-H$54</f>
        <v>0</v>
      </c>
      <c r="W57" s="4">
        <f t="shared" ref="W57:W70" si="58">I57-I$54</f>
        <v>0</v>
      </c>
      <c r="X57" s="4">
        <f t="shared" ref="X57:X70" si="59">J57-J$54</f>
        <v>0</v>
      </c>
      <c r="Y57" s="1"/>
      <c r="Z57" s="1"/>
      <c r="AA57" s="1"/>
      <c r="AC57" s="6" t="s">
        <v>19</v>
      </c>
      <c r="AD57" s="7">
        <v>0</v>
      </c>
      <c r="AE57" s="4">
        <f>(Q57*100)/Q$53</f>
        <v>0</v>
      </c>
      <c r="AF57" s="4">
        <f t="shared" ref="AF57:AH70" si="60">(R57*100)/R$53</f>
        <v>0</v>
      </c>
      <c r="AG57" s="4">
        <f t="shared" si="60"/>
        <v>0</v>
      </c>
      <c r="AH57" s="4">
        <f t="shared" si="60"/>
        <v>0</v>
      </c>
      <c r="AI57" s="4">
        <f>(U57*100)/U$53</f>
        <v>0</v>
      </c>
      <c r="AJ57" s="4">
        <f t="shared" ref="AJ57:AJ70" si="61">(V57*100)/V$53</f>
        <v>0</v>
      </c>
      <c r="AK57" s="4">
        <f t="shared" ref="AK57:AK70" si="62">(W57*100)/W$53</f>
        <v>0</v>
      </c>
      <c r="AL57" s="4">
        <f t="shared" ref="AL57:AL70" si="63">(X57*100)/X$53</f>
        <v>0</v>
      </c>
      <c r="AM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x14ac:dyDescent="0.25">
      <c r="A58" s="2"/>
      <c r="B58" s="7">
        <v>2</v>
      </c>
      <c r="C58" s="4">
        <v>1.4383667976625505</v>
      </c>
      <c r="D58" s="4">
        <v>1.4445529513888893</v>
      </c>
      <c r="E58" s="4">
        <v>1.5787553507637349</v>
      </c>
      <c r="F58" s="4">
        <v>1.4758892004985746</v>
      </c>
      <c r="G58" s="4">
        <v>1.6230197961305772</v>
      </c>
      <c r="H58" s="4">
        <v>1.422325303819445</v>
      </c>
      <c r="I58" s="4">
        <v>1.78459645591757</v>
      </c>
      <c r="J58" s="4">
        <v>1.9822455512152777</v>
      </c>
      <c r="K58" s="1"/>
      <c r="L58" s="1"/>
      <c r="M58" s="1"/>
      <c r="N58" s="14"/>
      <c r="O58" s="2"/>
      <c r="P58" s="7">
        <v>2</v>
      </c>
      <c r="Q58" s="4">
        <f>C58-C$54</f>
        <v>7.6909219065020018E-3</v>
      </c>
      <c r="R58" s="4">
        <f t="shared" si="56"/>
        <v>3.5693073830410427E-2</v>
      </c>
      <c r="S58" s="4">
        <f t="shared" si="56"/>
        <v>7.5184967048533835E-3</v>
      </c>
      <c r="T58" s="4">
        <f t="shared" si="56"/>
        <v>8.6944667022788025E-3</v>
      </c>
      <c r="U58" s="4">
        <f t="shared" ref="U58:U70" si="64">G58-G$54</f>
        <v>0.10000718820897392</v>
      </c>
      <c r="V58" s="4">
        <f t="shared" si="57"/>
        <v>-8.4771050347214327E-3</v>
      </c>
      <c r="W58" s="4">
        <f t="shared" si="58"/>
        <v>0.32310014652130081</v>
      </c>
      <c r="X58" s="4">
        <f t="shared" si="59"/>
        <v>0.39842393663194464</v>
      </c>
      <c r="Y58" s="1"/>
      <c r="Z58" s="1"/>
      <c r="AA58" s="1"/>
      <c r="AC58" s="2"/>
      <c r="AD58" s="7">
        <v>2</v>
      </c>
      <c r="AE58" s="4">
        <f t="shared" ref="AE58:AE70" si="65">(Q58*100)/Q$53</f>
        <v>0.18224933427729859</v>
      </c>
      <c r="AF58" s="4">
        <f t="shared" si="60"/>
        <v>0.87697970099288514</v>
      </c>
      <c r="AG58" s="4">
        <f t="shared" si="60"/>
        <v>0.36497556819676624</v>
      </c>
      <c r="AH58" s="4">
        <f t="shared" si="60"/>
        <v>0.20701111195901908</v>
      </c>
      <c r="AI58" s="4">
        <f t="shared" ref="AI58:AI70" si="66">(U58*100)/U$53</f>
        <v>1.945665140252411</v>
      </c>
      <c r="AJ58" s="4">
        <f t="shared" si="61"/>
        <v>-0.23161489165905552</v>
      </c>
      <c r="AK58" s="4">
        <f t="shared" si="62"/>
        <v>6.9483902477699102</v>
      </c>
      <c r="AL58" s="4">
        <f t="shared" si="63"/>
        <v>14.594283393111528</v>
      </c>
      <c r="AM58" s="1"/>
      <c r="AP58" s="18" t="s">
        <v>45</v>
      </c>
      <c r="AQ58" s="18" t="s">
        <v>24</v>
      </c>
      <c r="AR58" s="18" t="s">
        <v>25</v>
      </c>
      <c r="AS58" s="18" t="s">
        <v>26</v>
      </c>
      <c r="AT58" s="18" t="s">
        <v>27</v>
      </c>
      <c r="AU58" s="37"/>
      <c r="AV58" s="1"/>
      <c r="AW58" s="1"/>
      <c r="AX58" s="1"/>
    </row>
    <row r="59" spans="1:50" x14ac:dyDescent="0.25">
      <c r="A59" s="2"/>
      <c r="B59" s="5">
        <v>4</v>
      </c>
      <c r="C59" s="4">
        <v>1.4998941729145665</v>
      </c>
      <c r="D59" s="4">
        <v>1.3999366091008767</v>
      </c>
      <c r="E59" s="4">
        <v>1.6389033244025621</v>
      </c>
      <c r="F59" s="4">
        <v>1.4671947337962958</v>
      </c>
      <c r="G59" s="4">
        <v>1.5999412142361986</v>
      </c>
      <c r="H59" s="4">
        <v>1.4138481987847218</v>
      </c>
      <c r="I59" s="4">
        <v>1.8307536197063272</v>
      </c>
      <c r="J59" s="4">
        <v>2.016153971354167</v>
      </c>
      <c r="K59" s="1"/>
      <c r="L59" s="1"/>
      <c r="M59" s="1"/>
      <c r="N59" s="14"/>
      <c r="O59" s="2"/>
      <c r="P59" s="5">
        <v>4</v>
      </c>
      <c r="Q59" s="4">
        <f t="shared" ref="Q59:Q70" si="67">C59-C$54</f>
        <v>6.9218297158518016E-2</v>
      </c>
      <c r="R59" s="4">
        <f>D59-D$54</f>
        <v>-8.9232684576021626E-3</v>
      </c>
      <c r="S59" s="4">
        <f>E59-E$54</f>
        <v>6.7666470343680674E-2</v>
      </c>
      <c r="T59" s="4">
        <f t="shared" si="56"/>
        <v>0</v>
      </c>
      <c r="U59" s="4">
        <f t="shared" si="64"/>
        <v>7.6928606314595305E-2</v>
      </c>
      <c r="V59" s="4">
        <f>H59-H$54</f>
        <v>-1.6954210069444642E-2</v>
      </c>
      <c r="W59" s="4">
        <f t="shared" si="58"/>
        <v>0.36925731031005804</v>
      </c>
      <c r="X59" s="4">
        <f t="shared" si="59"/>
        <v>0.43233235677083393</v>
      </c>
      <c r="Y59" s="1"/>
      <c r="Z59" s="1"/>
      <c r="AA59" s="1"/>
      <c r="AC59" s="2"/>
      <c r="AD59" s="5">
        <v>4</v>
      </c>
      <c r="AE59" s="4">
        <f t="shared" si="65"/>
        <v>1.6402440084956873</v>
      </c>
      <c r="AF59" s="4">
        <f t="shared" si="60"/>
        <v>-0.21924492524821038</v>
      </c>
      <c r="AG59" s="4">
        <f t="shared" si="60"/>
        <v>3.284780113770907</v>
      </c>
      <c r="AH59" s="4">
        <f t="shared" si="60"/>
        <v>0</v>
      </c>
      <c r="AI59" s="4">
        <f t="shared" si="66"/>
        <v>1.4966654925018543</v>
      </c>
      <c r="AJ59" s="4">
        <f t="shared" si="61"/>
        <v>-0.46322978331815962</v>
      </c>
      <c r="AK59" s="4">
        <f t="shared" si="62"/>
        <v>7.9410174260227544</v>
      </c>
      <c r="AL59" s="4">
        <f t="shared" si="63"/>
        <v>15.836350064865714</v>
      </c>
      <c r="AM59" s="1"/>
      <c r="AP59" s="24">
        <v>0</v>
      </c>
      <c r="AQ59" s="1">
        <f>AVERAGE(AE57:AH57)</f>
        <v>0</v>
      </c>
      <c r="AR59" s="1">
        <f>COUNT(AE57:AH57)</f>
        <v>4</v>
      </c>
      <c r="AS59" s="1">
        <f>STDEV(AE57:AH57)</f>
        <v>0</v>
      </c>
      <c r="AT59" s="1">
        <f>(AS59)/SQRT(AR59)</f>
        <v>0</v>
      </c>
      <c r="AU59" s="1"/>
      <c r="AV59" s="1"/>
      <c r="AW59" s="1"/>
      <c r="AX59" s="1"/>
    </row>
    <row r="60" spans="1:50" x14ac:dyDescent="0.25">
      <c r="A60" s="2"/>
      <c r="B60" s="5">
        <v>6</v>
      </c>
      <c r="C60" s="4">
        <v>1.5306578605405747</v>
      </c>
      <c r="D60" s="4">
        <v>1.4891692936769001</v>
      </c>
      <c r="E60" s="4">
        <v>1.601310840878295</v>
      </c>
      <c r="F60" s="4">
        <v>1.4498058003917382</v>
      </c>
      <c r="G60" s="4">
        <v>1.5614769110789011</v>
      </c>
      <c r="H60" s="4">
        <v>1.4308024088541664</v>
      </c>
      <c r="I60" s="4">
        <v>1.8153678984434081</v>
      </c>
      <c r="J60" s="4">
        <v>1.9652913411458339</v>
      </c>
      <c r="K60" s="1"/>
      <c r="L60" s="1"/>
      <c r="M60" s="1"/>
      <c r="N60" s="14"/>
      <c r="O60" s="2"/>
      <c r="P60" s="5">
        <v>6</v>
      </c>
      <c r="Q60" s="4">
        <f t="shared" si="67"/>
        <v>9.9981984784526245E-2</v>
      </c>
      <c r="R60" s="4">
        <f t="shared" si="56"/>
        <v>8.030941611842124E-2</v>
      </c>
      <c r="S60" s="4">
        <f t="shared" si="56"/>
        <v>3.0073986819413534E-2</v>
      </c>
      <c r="T60" s="4">
        <f>F60-F$54</f>
        <v>-1.7388933404557605E-2</v>
      </c>
      <c r="U60" s="4">
        <f t="shared" si="64"/>
        <v>3.8464303157297763E-2</v>
      </c>
      <c r="V60" s="4">
        <f t="shared" si="57"/>
        <v>0</v>
      </c>
      <c r="W60" s="4">
        <f t="shared" si="58"/>
        <v>0.35387158904713889</v>
      </c>
      <c r="X60" s="4">
        <f t="shared" si="59"/>
        <v>0.38146972656250089</v>
      </c>
      <c r="Y60" s="1"/>
      <c r="Z60" s="1"/>
      <c r="AA60" s="1"/>
      <c r="AC60" s="2"/>
      <c r="AD60" s="5">
        <v>6</v>
      </c>
      <c r="AE60" s="4">
        <f t="shared" si="65"/>
        <v>2.3692413456048871</v>
      </c>
      <c r="AF60" s="4">
        <f t="shared" si="60"/>
        <v>1.973204327233937</v>
      </c>
      <c r="AG60" s="4">
        <f t="shared" si="60"/>
        <v>1.459902272787065</v>
      </c>
      <c r="AH60" s="4">
        <f>(T60*100)/T$53</f>
        <v>-0.41402222391803817</v>
      </c>
      <c r="AI60" s="4">
        <f t="shared" si="66"/>
        <v>0.74833274625092927</v>
      </c>
      <c r="AJ60" s="4">
        <f t="shared" si="61"/>
        <v>0</v>
      </c>
      <c r="AK60" s="4">
        <f t="shared" si="62"/>
        <v>7.6101416999384712</v>
      </c>
      <c r="AL60" s="4">
        <f t="shared" si="63"/>
        <v>13.973250057234466</v>
      </c>
      <c r="AM60" s="1"/>
      <c r="AP60" s="24">
        <v>2</v>
      </c>
      <c r="AQ60" s="24">
        <f t="shared" ref="AQ60:AQ71" si="68">AVERAGE(AE58:AH58)</f>
        <v>0.40780392885649219</v>
      </c>
      <c r="AR60" s="24">
        <f t="shared" ref="AR60:AR72" si="69">COUNT(AE58:AH58)</f>
        <v>4</v>
      </c>
      <c r="AS60" s="24">
        <f t="shared" ref="AS60:AS71" si="70">STDEV(AE58:AH58)</f>
        <v>0.32308554289846464</v>
      </c>
      <c r="AT60" s="1">
        <f>(AS60)/SQRT(AR60)</f>
        <v>0.16154277144923232</v>
      </c>
      <c r="AU60" s="1"/>
      <c r="AV60" s="1"/>
      <c r="AW60" s="1"/>
      <c r="AX60" s="1"/>
    </row>
    <row r="61" spans="1:50" x14ac:dyDescent="0.25">
      <c r="A61" s="2"/>
      <c r="B61" s="5">
        <v>8</v>
      </c>
      <c r="C61" s="4">
        <v>1.5229669386340727</v>
      </c>
      <c r="D61" s="4">
        <v>1.4802460252192979</v>
      </c>
      <c r="E61" s="4">
        <v>1.6163478342880018</v>
      </c>
      <c r="F61" s="4">
        <v>1.4671947337962958</v>
      </c>
      <c r="G61" s="4">
        <v>1.57686263234182</v>
      </c>
      <c r="H61" s="4">
        <v>1.4647108289930557</v>
      </c>
      <c r="I61" s="4">
        <v>1.8076750378119486</v>
      </c>
      <c r="J61" s="4">
        <v>1.9737684461805562</v>
      </c>
      <c r="K61" s="1"/>
      <c r="L61" s="1"/>
      <c r="M61" s="1"/>
      <c r="N61" s="14"/>
      <c r="O61" s="2"/>
      <c r="P61" s="5">
        <v>8</v>
      </c>
      <c r="Q61" s="4">
        <f t="shared" si="67"/>
        <v>9.2291062878024244E-2</v>
      </c>
      <c r="R61" s="4">
        <f t="shared" si="56"/>
        <v>7.1386147660819077E-2</v>
      </c>
      <c r="S61" s="4">
        <f t="shared" si="56"/>
        <v>4.5110980229120301E-2</v>
      </c>
      <c r="T61" s="4">
        <f t="shared" si="56"/>
        <v>0</v>
      </c>
      <c r="U61" s="4">
        <f t="shared" si="64"/>
        <v>5.3850024420216691E-2</v>
      </c>
      <c r="V61" s="4">
        <f t="shared" si="57"/>
        <v>3.3908420138889284E-2</v>
      </c>
      <c r="W61" s="4">
        <f t="shared" si="58"/>
        <v>0.34617872841567943</v>
      </c>
      <c r="X61" s="4">
        <f t="shared" si="59"/>
        <v>0.38994683159722321</v>
      </c>
      <c r="Y61" s="1"/>
      <c r="Z61" s="1"/>
      <c r="AA61" s="1"/>
      <c r="AC61" s="2"/>
      <c r="AD61" s="5">
        <v>8</v>
      </c>
      <c r="AE61" s="4">
        <f t="shared" si="65"/>
        <v>2.1869920113275882</v>
      </c>
      <c r="AF61" s="4">
        <f t="shared" si="60"/>
        <v>1.7539594019857265</v>
      </c>
      <c r="AG61" s="4">
        <f t="shared" si="60"/>
        <v>2.1898534091805977</v>
      </c>
      <c r="AH61" s="4">
        <f t="shared" si="60"/>
        <v>0</v>
      </c>
      <c r="AI61" s="4">
        <f t="shared" si="66"/>
        <v>1.0476658447512976</v>
      </c>
      <c r="AJ61" s="4">
        <f t="shared" si="61"/>
        <v>0.92645956663631923</v>
      </c>
      <c r="AK61" s="4">
        <f t="shared" si="62"/>
        <v>7.4447038368963332</v>
      </c>
      <c r="AL61" s="4">
        <f t="shared" si="63"/>
        <v>14.283766725173013</v>
      </c>
      <c r="AM61" s="1"/>
      <c r="AP61" s="24">
        <v>4</v>
      </c>
      <c r="AQ61" s="24">
        <f t="shared" si="68"/>
        <v>1.1764447992545959</v>
      </c>
      <c r="AR61" s="24">
        <f t="shared" si="69"/>
        <v>4</v>
      </c>
      <c r="AS61" s="24">
        <f t="shared" si="70"/>
        <v>1.6321927661589855</v>
      </c>
      <c r="AT61" s="1">
        <f t="shared" ref="AT61:AT71" si="71">(AS61)/SQRT(AR61)</f>
        <v>0.81609638307949273</v>
      </c>
      <c r="AU61" s="1"/>
      <c r="AV61" s="1"/>
      <c r="AW61" s="1"/>
      <c r="AX61" s="1"/>
    </row>
    <row r="62" spans="1:50" x14ac:dyDescent="0.25">
      <c r="A62" s="2"/>
      <c r="B62" s="5">
        <v>10</v>
      </c>
      <c r="C62" s="4">
        <v>1.5152760167275705</v>
      </c>
      <c r="D62" s="4">
        <v>1.4713227567616958</v>
      </c>
      <c r="E62" s="4">
        <v>1.6313848276977088</v>
      </c>
      <c r="F62" s="4">
        <v>1.493278133903134</v>
      </c>
      <c r="G62" s="4">
        <v>1.5383983291845225</v>
      </c>
      <c r="H62" s="4">
        <v>1.4477566189236111</v>
      </c>
      <c r="I62" s="4">
        <v>1.7999821771804891</v>
      </c>
      <c r="J62" s="4">
        <v>1.9313829210069446</v>
      </c>
      <c r="K62" s="1"/>
      <c r="L62" s="1"/>
      <c r="M62" s="1"/>
      <c r="N62" s="14"/>
      <c r="O62" s="2"/>
      <c r="P62" s="5">
        <v>10</v>
      </c>
      <c r="Q62" s="4">
        <f t="shared" si="67"/>
        <v>8.460014097152202E-2</v>
      </c>
      <c r="R62" s="4">
        <f t="shared" si="56"/>
        <v>6.2462879203216914E-2</v>
      </c>
      <c r="S62" s="4">
        <f t="shared" si="56"/>
        <v>6.014797363882729E-2</v>
      </c>
      <c r="T62" s="4">
        <f t="shared" si="56"/>
        <v>2.6083400106838184E-2</v>
      </c>
      <c r="U62" s="4">
        <f t="shared" si="64"/>
        <v>1.538572126291915E-2</v>
      </c>
      <c r="V62" s="4">
        <f t="shared" si="57"/>
        <v>1.6954210069444642E-2</v>
      </c>
      <c r="W62" s="4">
        <f t="shared" si="58"/>
        <v>0.33848586778421996</v>
      </c>
      <c r="X62" s="4">
        <f t="shared" si="59"/>
        <v>0.3475613064236116</v>
      </c>
      <c r="Y62" s="1"/>
      <c r="Z62" s="1"/>
      <c r="AA62" s="1"/>
      <c r="AC62" s="2"/>
      <c r="AD62" s="5">
        <v>10</v>
      </c>
      <c r="AE62" s="4">
        <f t="shared" si="65"/>
        <v>2.0047426770502845</v>
      </c>
      <c r="AF62" s="4">
        <f t="shared" si="60"/>
        <v>1.5347144767375163</v>
      </c>
      <c r="AG62" s="4">
        <f t="shared" si="60"/>
        <v>2.919804545574141</v>
      </c>
      <c r="AH62" s="4">
        <f t="shared" si="60"/>
        <v>0.62103333587709963</v>
      </c>
      <c r="AI62" s="4">
        <f t="shared" si="66"/>
        <v>0.2993330985003726</v>
      </c>
      <c r="AJ62" s="4">
        <f t="shared" si="61"/>
        <v>0.46322978331815962</v>
      </c>
      <c r="AK62" s="4">
        <f t="shared" si="62"/>
        <v>7.2792659738541934</v>
      </c>
      <c r="AL62" s="4">
        <f t="shared" si="63"/>
        <v>12.73118338548028</v>
      </c>
      <c r="AM62" s="1"/>
      <c r="AP62" s="24">
        <v>6</v>
      </c>
      <c r="AQ62" s="24">
        <f t="shared" si="68"/>
        <v>1.3470814304269629</v>
      </c>
      <c r="AR62" s="24">
        <f t="shared" si="69"/>
        <v>4</v>
      </c>
      <c r="AS62" s="24">
        <f t="shared" si="70"/>
        <v>1.2316730353359011</v>
      </c>
      <c r="AT62" s="1">
        <f t="shared" si="71"/>
        <v>0.61583651766795056</v>
      </c>
      <c r="AU62" s="1"/>
      <c r="AV62" s="1"/>
      <c r="AW62" s="1"/>
      <c r="AX62" s="1"/>
    </row>
    <row r="63" spans="1:50" x14ac:dyDescent="0.25">
      <c r="A63" s="2"/>
      <c r="B63" s="5">
        <v>12</v>
      </c>
      <c r="C63" s="4">
        <v>1.5537306262600807</v>
      </c>
      <c r="D63" s="4">
        <v>1.4534762198464914</v>
      </c>
      <c r="E63" s="4">
        <v>1.6163478342880018</v>
      </c>
      <c r="F63" s="4">
        <v>1.493278133903134</v>
      </c>
      <c r="G63" s="4">
        <v>1.5076268866586842</v>
      </c>
      <c r="H63" s="4">
        <v>1.4647108289930557</v>
      </c>
      <c r="I63" s="4">
        <v>1.7692107346546508</v>
      </c>
      <c r="J63" s="4">
        <v>1.939860026041667</v>
      </c>
      <c r="K63" s="1"/>
      <c r="L63" s="1"/>
      <c r="M63" s="1"/>
      <c r="N63" s="14"/>
      <c r="O63" s="2"/>
      <c r="P63" s="5">
        <v>12</v>
      </c>
      <c r="Q63" s="4">
        <f t="shared" si="67"/>
        <v>0.12305475050403225</v>
      </c>
      <c r="R63" s="4">
        <f t="shared" si="56"/>
        <v>4.4616342288012589E-2</v>
      </c>
      <c r="S63" s="4">
        <f t="shared" si="56"/>
        <v>4.5110980229120301E-2</v>
      </c>
      <c r="T63" s="4">
        <f t="shared" si="56"/>
        <v>2.6083400106838184E-2</v>
      </c>
      <c r="U63" s="4">
        <f t="shared" si="64"/>
        <v>-1.538572126291915E-2</v>
      </c>
      <c r="V63" s="4">
        <f t="shared" si="57"/>
        <v>3.3908420138889284E-2</v>
      </c>
      <c r="W63" s="4">
        <f t="shared" si="58"/>
        <v>0.30771442525838166</v>
      </c>
      <c r="X63" s="4">
        <f t="shared" si="59"/>
        <v>0.35603841145833393</v>
      </c>
      <c r="Y63" s="1"/>
      <c r="Z63" s="1"/>
      <c r="AA63" s="1"/>
      <c r="AC63" s="2"/>
      <c r="AD63" s="5">
        <v>12</v>
      </c>
      <c r="AE63" s="4">
        <f t="shared" si="65"/>
        <v>2.9159893484367827</v>
      </c>
      <c r="AF63" s="4">
        <f t="shared" si="60"/>
        <v>1.0962246262410955</v>
      </c>
      <c r="AG63" s="4">
        <f t="shared" si="60"/>
        <v>2.1898534091805977</v>
      </c>
      <c r="AH63" s="4">
        <f t="shared" si="60"/>
        <v>0.62103333587709963</v>
      </c>
      <c r="AI63" s="4">
        <f t="shared" si="66"/>
        <v>-0.2993330985003726</v>
      </c>
      <c r="AJ63" s="4">
        <f t="shared" si="61"/>
        <v>0.92645956663631923</v>
      </c>
      <c r="AK63" s="4">
        <f t="shared" si="62"/>
        <v>6.6175145216856279</v>
      </c>
      <c r="AL63" s="4">
        <f t="shared" si="63"/>
        <v>13.041700053418827</v>
      </c>
      <c r="AM63" s="1"/>
      <c r="AP63" s="24">
        <v>8</v>
      </c>
      <c r="AQ63" s="24">
        <f t="shared" si="68"/>
        <v>1.5327012056234781</v>
      </c>
      <c r="AR63" s="24">
        <f t="shared" si="69"/>
        <v>4</v>
      </c>
      <c r="AS63" s="24">
        <f t="shared" si="70"/>
        <v>1.0421250168519529</v>
      </c>
      <c r="AT63" s="1">
        <f t="shared" si="71"/>
        <v>0.52106250842597646</v>
      </c>
      <c r="AU63" s="1"/>
      <c r="AV63" s="1"/>
      <c r="AW63" s="1"/>
      <c r="AX63" s="1"/>
    </row>
    <row r="64" spans="1:50" x14ac:dyDescent="0.25">
      <c r="A64" s="2"/>
      <c r="B64" s="5">
        <v>14</v>
      </c>
      <c r="C64" s="4">
        <v>1.4922032510080645</v>
      </c>
      <c r="D64" s="4">
        <v>1.4356296829312871</v>
      </c>
      <c r="E64" s="4">
        <v>1.6539403178122689</v>
      </c>
      <c r="F64" s="4">
        <v>1.5019726006054128</v>
      </c>
      <c r="G64" s="4">
        <v>1.5383983291845225</v>
      </c>
      <c r="H64" s="4">
        <v>1.4901421440972227</v>
      </c>
      <c r="I64" s="4">
        <v>1.7692107346546508</v>
      </c>
      <c r="J64" s="4">
        <v>1.9568142361111116</v>
      </c>
      <c r="K64" s="1"/>
      <c r="L64" s="1"/>
      <c r="M64" s="1"/>
      <c r="N64" s="14"/>
      <c r="O64" s="2"/>
      <c r="P64" s="5">
        <v>14</v>
      </c>
      <c r="Q64" s="4">
        <f t="shared" si="67"/>
        <v>6.1527375252016014E-2</v>
      </c>
      <c r="R64" s="4">
        <f t="shared" si="56"/>
        <v>2.6769805372808264E-2</v>
      </c>
      <c r="S64" s="4">
        <f t="shared" si="56"/>
        <v>8.2703463753387441E-2</v>
      </c>
      <c r="T64" s="4">
        <f t="shared" si="56"/>
        <v>3.4777866809116986E-2</v>
      </c>
      <c r="U64" s="4">
        <f t="shared" si="64"/>
        <v>1.538572126291915E-2</v>
      </c>
      <c r="V64" s="4">
        <f t="shared" si="57"/>
        <v>5.9339735243056246E-2</v>
      </c>
      <c r="W64" s="4">
        <f t="shared" si="58"/>
        <v>0.30771442525838166</v>
      </c>
      <c r="X64" s="4">
        <f t="shared" si="59"/>
        <v>0.37299262152777857</v>
      </c>
      <c r="Y64" s="1"/>
      <c r="Z64" s="1"/>
      <c r="AA64" s="1"/>
      <c r="AC64" s="2"/>
      <c r="AD64" s="5">
        <v>14</v>
      </c>
      <c r="AE64" s="4">
        <f t="shared" si="65"/>
        <v>1.4579946742183887</v>
      </c>
      <c r="AF64" s="4">
        <f t="shared" si="60"/>
        <v>0.65773477574467476</v>
      </c>
      <c r="AG64" s="4">
        <f t="shared" si="60"/>
        <v>4.0147312501644388</v>
      </c>
      <c r="AH64" s="4">
        <f t="shared" si="60"/>
        <v>0.82804444783611864</v>
      </c>
      <c r="AI64" s="4">
        <f t="shared" si="66"/>
        <v>0.2993330985003726</v>
      </c>
      <c r="AJ64" s="4">
        <f t="shared" si="61"/>
        <v>1.6213042416135586</v>
      </c>
      <c r="AK64" s="4">
        <f t="shared" si="62"/>
        <v>6.6175145216856279</v>
      </c>
      <c r="AL64" s="4">
        <f t="shared" si="63"/>
        <v>13.662733389295921</v>
      </c>
      <c r="AM64" s="1"/>
      <c r="AP64" s="24">
        <v>10</v>
      </c>
      <c r="AQ64" s="24">
        <f t="shared" si="68"/>
        <v>1.7700737588097604</v>
      </c>
      <c r="AR64" s="24">
        <f t="shared" si="69"/>
        <v>4</v>
      </c>
      <c r="AS64" s="24">
        <f t="shared" si="70"/>
        <v>0.95788626123927156</v>
      </c>
      <c r="AT64" s="1">
        <f t="shared" si="71"/>
        <v>0.47894313061963578</v>
      </c>
      <c r="AU64" s="1"/>
      <c r="AV64" s="1"/>
      <c r="AW64" s="1"/>
      <c r="AX64" s="1"/>
    </row>
    <row r="65" spans="1:50" x14ac:dyDescent="0.25">
      <c r="A65" s="2"/>
      <c r="B65" s="5">
        <v>16</v>
      </c>
      <c r="C65" s="4">
        <v>1.5075850948210685</v>
      </c>
      <c r="D65" s="4">
        <v>1.4713227567616958</v>
      </c>
      <c r="E65" s="4">
        <v>1.6238663309928554</v>
      </c>
      <c r="F65" s="4">
        <v>1.5193615340099704</v>
      </c>
      <c r="G65" s="4">
        <v>1.5230126079216033</v>
      </c>
      <c r="H65" s="4">
        <v>1.473187934027778</v>
      </c>
      <c r="I65" s="4">
        <v>1.7692107346546508</v>
      </c>
      <c r="J65" s="4">
        <v>1.9313829210069446</v>
      </c>
      <c r="K65" s="1"/>
      <c r="L65" s="1"/>
      <c r="M65" s="1"/>
      <c r="N65" s="14"/>
      <c r="O65" s="2"/>
      <c r="P65" s="5">
        <v>16</v>
      </c>
      <c r="Q65" s="4">
        <f t="shared" si="67"/>
        <v>7.6909219065020018E-2</v>
      </c>
      <c r="R65" s="4">
        <f t="shared" si="56"/>
        <v>6.2462879203216914E-2</v>
      </c>
      <c r="S65" s="4">
        <f t="shared" si="56"/>
        <v>5.2629476933973907E-2</v>
      </c>
      <c r="T65" s="4">
        <f t="shared" si="56"/>
        <v>5.2166800213674591E-2</v>
      </c>
      <c r="U65" s="4">
        <f t="shared" si="64"/>
        <v>0</v>
      </c>
      <c r="V65" s="4">
        <f t="shared" si="57"/>
        <v>4.2385525173611605E-2</v>
      </c>
      <c r="W65" s="4">
        <f t="shared" si="58"/>
        <v>0.30771442525838166</v>
      </c>
      <c r="X65" s="4">
        <f t="shared" si="59"/>
        <v>0.3475613064236116</v>
      </c>
      <c r="Y65" s="1"/>
      <c r="Z65" s="1"/>
      <c r="AA65" s="1"/>
      <c r="AC65" s="2"/>
      <c r="AD65" s="5">
        <v>16</v>
      </c>
      <c r="AE65" s="4">
        <f t="shared" si="65"/>
        <v>1.8224933427729859</v>
      </c>
      <c r="AF65" s="4">
        <f t="shared" si="60"/>
        <v>1.5347144767375163</v>
      </c>
      <c r="AG65" s="4">
        <f t="shared" si="60"/>
        <v>2.5548289773773747</v>
      </c>
      <c r="AH65" s="4">
        <f t="shared" si="60"/>
        <v>1.2420666717541569</v>
      </c>
      <c r="AI65" s="4">
        <f t="shared" si="66"/>
        <v>0</v>
      </c>
      <c r="AJ65" s="4">
        <f t="shared" si="61"/>
        <v>1.158074458295399</v>
      </c>
      <c r="AK65" s="4">
        <f t="shared" si="62"/>
        <v>6.6175145216856279</v>
      </c>
      <c r="AL65" s="4">
        <f t="shared" si="63"/>
        <v>12.73118338548028</v>
      </c>
      <c r="AM65" s="1"/>
      <c r="AP65" s="24">
        <v>12</v>
      </c>
      <c r="AQ65" s="24">
        <f t="shared" si="68"/>
        <v>1.7057751799338936</v>
      </c>
      <c r="AR65" s="24">
        <f t="shared" si="69"/>
        <v>4</v>
      </c>
      <c r="AS65" s="24">
        <f t="shared" si="70"/>
        <v>1.0403792275625106</v>
      </c>
      <c r="AT65" s="1">
        <f t="shared" si="71"/>
        <v>0.52018961378125528</v>
      </c>
      <c r="AU65" s="1"/>
      <c r="AV65" s="1"/>
      <c r="AW65" s="1"/>
      <c r="AX65" s="1"/>
    </row>
    <row r="66" spans="1:50" x14ac:dyDescent="0.25">
      <c r="A66" s="1"/>
      <c r="B66" s="5">
        <v>18</v>
      </c>
      <c r="C66" s="4">
        <v>1.4998941729145665</v>
      </c>
      <c r="D66" s="4">
        <v>1.4802460252192979</v>
      </c>
      <c r="E66" s="4">
        <v>1.6163478342880018</v>
      </c>
      <c r="F66" s="4">
        <v>1.5019726006054128</v>
      </c>
      <c r="G66" s="4">
        <v>1.4999340260272247</v>
      </c>
      <c r="H66" s="4">
        <v>1.498619249131945</v>
      </c>
      <c r="I66" s="4">
        <v>1.7692107346546508</v>
      </c>
      <c r="J66" s="4">
        <v>1.9229058159722223</v>
      </c>
      <c r="K66" s="1"/>
      <c r="L66" s="1"/>
      <c r="M66" s="1"/>
      <c r="N66" s="14"/>
      <c r="O66" s="1"/>
      <c r="P66" s="5">
        <v>18</v>
      </c>
      <c r="Q66" s="4">
        <f t="shared" si="67"/>
        <v>6.9218297158518016E-2</v>
      </c>
      <c r="R66" s="4">
        <f t="shared" si="56"/>
        <v>7.1386147660819077E-2</v>
      </c>
      <c r="S66" s="4">
        <f t="shared" si="56"/>
        <v>4.5110980229120301E-2</v>
      </c>
      <c r="T66" s="4">
        <f t="shared" si="56"/>
        <v>3.4777866809116986E-2</v>
      </c>
      <c r="U66" s="4">
        <f t="shared" si="64"/>
        <v>-2.3078581894378614E-2</v>
      </c>
      <c r="V66" s="4">
        <f t="shared" si="57"/>
        <v>6.7816840277778567E-2</v>
      </c>
      <c r="W66" s="4">
        <f t="shared" si="58"/>
        <v>0.30771442525838166</v>
      </c>
      <c r="X66" s="4">
        <f t="shared" si="59"/>
        <v>0.33908420138888928</v>
      </c>
      <c r="Y66" s="1"/>
      <c r="Z66" s="1"/>
      <c r="AA66" s="1"/>
      <c r="AC66" s="1"/>
      <c r="AD66" s="5">
        <v>18</v>
      </c>
      <c r="AE66" s="4">
        <f t="shared" si="65"/>
        <v>1.6402440084956873</v>
      </c>
      <c r="AF66" s="4">
        <f t="shared" si="60"/>
        <v>1.7539594019857265</v>
      </c>
      <c r="AG66" s="4">
        <f t="shared" si="60"/>
        <v>2.1898534091805977</v>
      </c>
      <c r="AH66" s="4">
        <f t="shared" si="60"/>
        <v>0.82804444783611864</v>
      </c>
      <c r="AI66" s="4">
        <f t="shared" si="66"/>
        <v>-0.44899964775055673</v>
      </c>
      <c r="AJ66" s="4">
        <f t="shared" si="61"/>
        <v>1.8529191332726385</v>
      </c>
      <c r="AK66" s="4">
        <f t="shared" si="62"/>
        <v>6.6175145216856279</v>
      </c>
      <c r="AL66" s="4">
        <f t="shared" si="63"/>
        <v>12.420666717541733</v>
      </c>
      <c r="AM66" s="1"/>
      <c r="AP66" s="24">
        <v>14</v>
      </c>
      <c r="AQ66" s="24">
        <f t="shared" si="68"/>
        <v>1.7396262869909052</v>
      </c>
      <c r="AR66" s="24">
        <f t="shared" si="69"/>
        <v>4</v>
      </c>
      <c r="AS66" s="24">
        <f t="shared" si="70"/>
        <v>1.5553016481648791</v>
      </c>
      <c r="AT66" s="1">
        <f t="shared" si="71"/>
        <v>0.77765082408243957</v>
      </c>
      <c r="AU66" s="1"/>
      <c r="AV66" s="1"/>
      <c r="AW66" s="1"/>
      <c r="AX66" s="1"/>
    </row>
    <row r="67" spans="1:50" x14ac:dyDescent="0.25">
      <c r="A67" s="1"/>
      <c r="B67" s="5">
        <v>20</v>
      </c>
      <c r="C67" s="4">
        <v>1.5075850948210685</v>
      </c>
      <c r="D67" s="4">
        <v>1.4623994883040936</v>
      </c>
      <c r="E67" s="4">
        <v>1.6238663309928554</v>
      </c>
      <c r="F67" s="4">
        <v>1.5019726006054128</v>
      </c>
      <c r="G67" s="4">
        <v>1.5230126079216033</v>
      </c>
      <c r="H67" s="4">
        <v>1.4562337239583334</v>
      </c>
      <c r="I67" s="4">
        <v>1.7769035952861105</v>
      </c>
      <c r="J67" s="4">
        <v>1.9313829210069446</v>
      </c>
      <c r="K67" s="1"/>
      <c r="L67" s="1"/>
      <c r="M67" s="1"/>
      <c r="N67" s="14"/>
      <c r="O67" s="1"/>
      <c r="P67" s="5">
        <v>20</v>
      </c>
      <c r="Q67" s="4">
        <f t="shared" si="67"/>
        <v>7.6909219065020018E-2</v>
      </c>
      <c r="R67" s="4">
        <f t="shared" si="56"/>
        <v>5.3539610745614752E-2</v>
      </c>
      <c r="S67" s="4">
        <f t="shared" si="56"/>
        <v>5.2629476933973907E-2</v>
      </c>
      <c r="T67" s="4">
        <f t="shared" si="56"/>
        <v>3.4777866809116986E-2</v>
      </c>
      <c r="U67" s="4">
        <f t="shared" si="64"/>
        <v>0</v>
      </c>
      <c r="V67" s="4">
        <f t="shared" si="57"/>
        <v>2.5431315104166963E-2</v>
      </c>
      <c r="W67" s="4">
        <f t="shared" si="58"/>
        <v>0.31540728588984135</v>
      </c>
      <c r="X67" s="4">
        <f t="shared" si="59"/>
        <v>0.3475613064236116</v>
      </c>
      <c r="Y67" s="1"/>
      <c r="Z67" s="1"/>
      <c r="AA67" s="1"/>
      <c r="AC67" s="1"/>
      <c r="AD67" s="5">
        <v>20</v>
      </c>
      <c r="AE67" s="4">
        <f t="shared" si="65"/>
        <v>1.8224933427729859</v>
      </c>
      <c r="AF67" s="4">
        <f t="shared" si="60"/>
        <v>1.3154695514893058</v>
      </c>
      <c r="AG67" s="4">
        <f t="shared" si="60"/>
        <v>2.5548289773773747</v>
      </c>
      <c r="AH67" s="4">
        <f t="shared" si="60"/>
        <v>0.82804444783611864</v>
      </c>
      <c r="AI67" s="4">
        <f t="shared" si="66"/>
        <v>0</v>
      </c>
      <c r="AJ67" s="4">
        <f t="shared" si="61"/>
        <v>0.69484467497723934</v>
      </c>
      <c r="AK67" s="4">
        <f t="shared" si="62"/>
        <v>6.7829523847277713</v>
      </c>
      <c r="AL67" s="4">
        <f t="shared" si="63"/>
        <v>12.73118338548028</v>
      </c>
      <c r="AM67" s="1"/>
      <c r="AP67" s="24">
        <v>16</v>
      </c>
      <c r="AQ67" s="24">
        <f t="shared" si="68"/>
        <v>1.7885258671605084</v>
      </c>
      <c r="AR67" s="24">
        <f t="shared" si="69"/>
        <v>4</v>
      </c>
      <c r="AS67" s="24">
        <f t="shared" si="70"/>
        <v>0.56314951249797995</v>
      </c>
      <c r="AT67" s="1">
        <f t="shared" si="71"/>
        <v>0.28157475624898998</v>
      </c>
      <c r="AU67" s="1"/>
      <c r="AV67" s="1"/>
      <c r="AW67" s="1"/>
      <c r="AX67" s="1"/>
    </row>
    <row r="68" spans="1:50" x14ac:dyDescent="0.25">
      <c r="A68" s="1"/>
      <c r="B68" s="5">
        <v>22</v>
      </c>
      <c r="C68" s="4">
        <v>1.4460577195690525</v>
      </c>
      <c r="D68" s="4">
        <v>1.4713227567616958</v>
      </c>
      <c r="E68" s="4">
        <v>1.601310840878295</v>
      </c>
      <c r="F68" s="4">
        <v>1.5019726006054128</v>
      </c>
      <c r="G68" s="4">
        <v>1.5153197472901436</v>
      </c>
      <c r="H68" s="4">
        <v>1.4138481987847218</v>
      </c>
      <c r="I68" s="4">
        <v>1.7615178740231914</v>
      </c>
      <c r="J68" s="4">
        <v>1.9144287109375</v>
      </c>
      <c r="K68" s="1"/>
      <c r="L68" s="1"/>
      <c r="M68" s="1"/>
      <c r="N68" s="14"/>
      <c r="O68" s="1"/>
      <c r="P68" s="5">
        <v>22</v>
      </c>
      <c r="Q68" s="4">
        <f t="shared" si="67"/>
        <v>1.5381843813004004E-2</v>
      </c>
      <c r="R68" s="4">
        <f t="shared" si="56"/>
        <v>6.2462879203216914E-2</v>
      </c>
      <c r="S68" s="4">
        <f t="shared" si="56"/>
        <v>3.0073986819413534E-2</v>
      </c>
      <c r="T68" s="4">
        <f t="shared" si="56"/>
        <v>3.4777866809116986E-2</v>
      </c>
      <c r="U68" s="4">
        <f t="shared" si="64"/>
        <v>-7.6928606314596859E-3</v>
      </c>
      <c r="V68" s="4">
        <f t="shared" si="57"/>
        <v>-1.6954210069444642E-2</v>
      </c>
      <c r="W68" s="4">
        <f t="shared" si="58"/>
        <v>0.3000215646269222</v>
      </c>
      <c r="X68" s="4">
        <f t="shared" si="59"/>
        <v>0.33060709635416696</v>
      </c>
      <c r="Y68" s="1"/>
      <c r="Z68" s="1"/>
      <c r="AA68" s="1"/>
      <c r="AC68" s="1"/>
      <c r="AD68" s="5">
        <v>22</v>
      </c>
      <c r="AE68" s="4">
        <f t="shared" si="65"/>
        <v>0.36449866855459717</v>
      </c>
      <c r="AF68" s="4">
        <f t="shared" si="60"/>
        <v>1.5347144767375163</v>
      </c>
      <c r="AG68" s="4">
        <f t="shared" si="60"/>
        <v>1.459902272787065</v>
      </c>
      <c r="AH68" s="4">
        <f t="shared" si="60"/>
        <v>0.82804444783611864</v>
      </c>
      <c r="AI68" s="4">
        <f t="shared" si="66"/>
        <v>-0.14966654925018846</v>
      </c>
      <c r="AJ68" s="4">
        <f t="shared" si="61"/>
        <v>-0.46322978331815962</v>
      </c>
      <c r="AK68" s="4">
        <f t="shared" si="62"/>
        <v>6.452076658643489</v>
      </c>
      <c r="AL68" s="4">
        <f t="shared" si="63"/>
        <v>12.110150049603188</v>
      </c>
      <c r="AM68" s="1"/>
      <c r="AP68" s="24">
        <v>18</v>
      </c>
      <c r="AQ68" s="24">
        <f t="shared" si="68"/>
        <v>1.6030253168745325</v>
      </c>
      <c r="AR68" s="24">
        <f t="shared" si="69"/>
        <v>4</v>
      </c>
      <c r="AS68" s="24">
        <f t="shared" si="70"/>
        <v>0.56836868502450522</v>
      </c>
      <c r="AT68" s="1">
        <f t="shared" si="71"/>
        <v>0.28418434251225261</v>
      </c>
      <c r="AU68" s="1"/>
      <c r="AV68" s="1"/>
      <c r="AW68" s="1"/>
      <c r="AX68" s="1"/>
    </row>
    <row r="69" spans="1:50" x14ac:dyDescent="0.25">
      <c r="A69" s="1"/>
      <c r="B69" s="5">
        <v>24</v>
      </c>
      <c r="C69" s="4">
        <v>1.4768214071950605</v>
      </c>
      <c r="D69" s="4">
        <v>1.4534762198464914</v>
      </c>
      <c r="E69" s="4">
        <v>1.6163478342880018</v>
      </c>
      <c r="F69" s="4">
        <v>1.5019726006054128</v>
      </c>
      <c r="G69" s="4">
        <v>1.4614697228699269</v>
      </c>
      <c r="H69" s="4">
        <v>1.4138481987847218</v>
      </c>
      <c r="I69" s="4">
        <v>1.7692107346546508</v>
      </c>
      <c r="J69" s="4">
        <v>1.939860026041667</v>
      </c>
      <c r="K69" s="1"/>
      <c r="L69" s="1"/>
      <c r="M69" s="1"/>
      <c r="N69" s="14"/>
      <c r="O69" s="1"/>
      <c r="P69" s="5">
        <v>24</v>
      </c>
      <c r="Q69" s="4">
        <f t="shared" si="67"/>
        <v>4.6145531439012011E-2</v>
      </c>
      <c r="R69" s="4">
        <f t="shared" si="56"/>
        <v>4.4616342288012589E-2</v>
      </c>
      <c r="S69" s="4">
        <f t="shared" si="56"/>
        <v>4.5110980229120301E-2</v>
      </c>
      <c r="T69" s="4">
        <f t="shared" si="56"/>
        <v>3.4777866809116986E-2</v>
      </c>
      <c r="U69" s="4">
        <f t="shared" si="64"/>
        <v>-6.1542885051676377E-2</v>
      </c>
      <c r="V69" s="4">
        <f t="shared" si="57"/>
        <v>-1.6954210069444642E-2</v>
      </c>
      <c r="W69" s="4">
        <f t="shared" si="58"/>
        <v>0.30771442525838166</v>
      </c>
      <c r="X69" s="4">
        <f t="shared" si="59"/>
        <v>0.35603841145833393</v>
      </c>
      <c r="Y69" s="1"/>
      <c r="Z69" s="1"/>
      <c r="AA69" s="1"/>
      <c r="AC69" s="1"/>
      <c r="AD69" s="5">
        <v>24</v>
      </c>
      <c r="AE69" s="4">
        <f t="shared" si="65"/>
        <v>1.0934960056637915</v>
      </c>
      <c r="AF69" s="4">
        <f t="shared" si="60"/>
        <v>1.0962246262410955</v>
      </c>
      <c r="AG69" s="4">
        <f t="shared" si="60"/>
        <v>2.1898534091805977</v>
      </c>
      <c r="AH69" s="4">
        <f t="shared" si="60"/>
        <v>0.82804444783611864</v>
      </c>
      <c r="AI69" s="4">
        <f t="shared" si="66"/>
        <v>-1.1973323940014859</v>
      </c>
      <c r="AJ69" s="4">
        <f t="shared" si="61"/>
        <v>-0.46322978331815962</v>
      </c>
      <c r="AK69" s="4">
        <f t="shared" si="62"/>
        <v>6.6175145216856279</v>
      </c>
      <c r="AL69" s="4">
        <f t="shared" si="63"/>
        <v>13.041700053418827</v>
      </c>
      <c r="AM69" s="1"/>
      <c r="AP69" s="24">
        <v>20</v>
      </c>
      <c r="AQ69" s="24">
        <f t="shared" si="68"/>
        <v>1.6302090798689464</v>
      </c>
      <c r="AR69" s="24">
        <f t="shared" si="69"/>
        <v>4</v>
      </c>
      <c r="AS69" s="24">
        <f t="shared" si="70"/>
        <v>0.7381111615102528</v>
      </c>
      <c r="AT69" s="1">
        <f t="shared" si="71"/>
        <v>0.3690555807551264</v>
      </c>
      <c r="AU69" s="1"/>
      <c r="AV69" s="1"/>
      <c r="AW69" s="1"/>
      <c r="AX69" s="1"/>
    </row>
    <row r="70" spans="1:50" x14ac:dyDescent="0.25">
      <c r="A70" s="1"/>
      <c r="B70" s="5">
        <v>26</v>
      </c>
      <c r="C70" s="4">
        <v>1.4383667976625505</v>
      </c>
      <c r="D70" s="4">
        <v>1.4356296829312871</v>
      </c>
      <c r="E70" s="4">
        <v>1.6313848276977088</v>
      </c>
      <c r="F70" s="4">
        <v>1.493278133903134</v>
      </c>
      <c r="G70" s="4">
        <v>1.4460840016070078</v>
      </c>
      <c r="H70" s="4">
        <v>1.4053710937500004</v>
      </c>
      <c r="I70" s="4">
        <v>1.7538250133917317</v>
      </c>
      <c r="J70" s="4">
        <v>1.9652913411458339</v>
      </c>
      <c r="K70" s="1"/>
      <c r="L70" s="1"/>
      <c r="M70" s="1"/>
      <c r="N70" s="14"/>
      <c r="O70" s="1"/>
      <c r="P70" s="5">
        <v>26</v>
      </c>
      <c r="Q70" s="4">
        <f t="shared" si="67"/>
        <v>7.6909219065020018E-3</v>
      </c>
      <c r="R70" s="4">
        <f t="shared" si="56"/>
        <v>2.6769805372808264E-2</v>
      </c>
      <c r="S70" s="4">
        <f t="shared" si="56"/>
        <v>6.014797363882729E-2</v>
      </c>
      <c r="T70" s="4">
        <f t="shared" si="56"/>
        <v>2.6083400106838184E-2</v>
      </c>
      <c r="U70" s="4">
        <f t="shared" si="64"/>
        <v>-7.6928606314595527E-2</v>
      </c>
      <c r="V70" s="4">
        <f t="shared" si="57"/>
        <v>-2.5431315104166075E-2</v>
      </c>
      <c r="W70" s="4">
        <f t="shared" si="58"/>
        <v>0.29232870399546251</v>
      </c>
      <c r="X70" s="4">
        <f t="shared" si="59"/>
        <v>0.38146972656250089</v>
      </c>
      <c r="Y70" s="1"/>
      <c r="Z70" s="1"/>
      <c r="AA70" s="1"/>
      <c r="AC70" s="1"/>
      <c r="AD70" s="5">
        <v>26</v>
      </c>
      <c r="AE70" s="4">
        <f t="shared" si="65"/>
        <v>0.18224933427729859</v>
      </c>
      <c r="AF70" s="4">
        <f t="shared" si="60"/>
        <v>0.65773477574467476</v>
      </c>
      <c r="AG70" s="4">
        <f t="shared" si="60"/>
        <v>2.919804545574141</v>
      </c>
      <c r="AH70" s="4">
        <f t="shared" si="60"/>
        <v>0.62103333587709963</v>
      </c>
      <c r="AI70" s="4">
        <f t="shared" si="66"/>
        <v>-1.4966654925018585</v>
      </c>
      <c r="AJ70" s="4">
        <f t="shared" si="61"/>
        <v>-0.69484467497721514</v>
      </c>
      <c r="AK70" s="4">
        <f t="shared" si="62"/>
        <v>6.2866387956013448</v>
      </c>
      <c r="AL70" s="4">
        <f t="shared" si="63"/>
        <v>13.973250057234466</v>
      </c>
      <c r="AM70" s="1"/>
      <c r="AP70" s="24">
        <v>22</v>
      </c>
      <c r="AQ70" s="24">
        <f t="shared" si="68"/>
        <v>1.0467899664788243</v>
      </c>
      <c r="AR70" s="24">
        <f t="shared" si="69"/>
        <v>4</v>
      </c>
      <c r="AS70" s="24">
        <f t="shared" si="70"/>
        <v>0.55440752835313312</v>
      </c>
      <c r="AT70" s="1">
        <f t="shared" si="71"/>
        <v>0.27720376417656656</v>
      </c>
      <c r="AU70" s="1"/>
      <c r="AV70" s="1"/>
      <c r="AW70" s="1"/>
      <c r="AX70" s="1"/>
    </row>
    <row r="71" spans="1:5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P71" s="24">
        <v>24</v>
      </c>
      <c r="AQ71" s="24">
        <f t="shared" si="68"/>
        <v>1.3019046222304009</v>
      </c>
      <c r="AR71" s="24">
        <f t="shared" si="69"/>
        <v>4</v>
      </c>
      <c r="AS71" s="24">
        <f t="shared" si="70"/>
        <v>0.60518177030615461</v>
      </c>
      <c r="AT71" s="1">
        <f t="shared" si="71"/>
        <v>0.3025908851530773</v>
      </c>
      <c r="AU71" s="1"/>
      <c r="AV71" s="1"/>
      <c r="AW71" s="1"/>
      <c r="AX71" s="1"/>
    </row>
    <row r="72" spans="1:50" x14ac:dyDescent="0.25">
      <c r="A72" s="2"/>
      <c r="B72" s="211" t="s">
        <v>22</v>
      </c>
      <c r="C72" s="212"/>
      <c r="D72" s="212"/>
      <c r="E72" s="212"/>
      <c r="F72" s="212"/>
      <c r="G72" s="212"/>
      <c r="H72" s="212"/>
      <c r="I72" s="212"/>
      <c r="J72" s="212"/>
      <c r="K72" s="16"/>
      <c r="L72" s="16"/>
      <c r="M72" s="16"/>
      <c r="N72" s="14"/>
      <c r="O72" s="2"/>
      <c r="P72" s="211" t="s">
        <v>22</v>
      </c>
      <c r="Q72" s="212"/>
      <c r="R72" s="212"/>
      <c r="S72" s="212"/>
      <c r="T72" s="212"/>
      <c r="U72" s="212"/>
      <c r="V72" s="212"/>
      <c r="W72" s="212"/>
      <c r="X72" s="212"/>
      <c r="Y72" s="1"/>
      <c r="Z72" s="1"/>
      <c r="AA72" s="1"/>
      <c r="AB72" s="14"/>
      <c r="AC72" s="2"/>
      <c r="AD72" s="211" t="s">
        <v>22</v>
      </c>
      <c r="AE72" s="212"/>
      <c r="AF72" s="212"/>
      <c r="AG72" s="212"/>
      <c r="AH72" s="212"/>
      <c r="AI72" s="212"/>
      <c r="AJ72" s="212"/>
      <c r="AK72" s="212"/>
      <c r="AL72" s="212"/>
      <c r="AM72" s="1"/>
      <c r="AP72" s="24">
        <v>26</v>
      </c>
      <c r="AQ72" s="24">
        <f>AVERAGE(AE70:AH70)</f>
        <v>1.0952054978683035</v>
      </c>
      <c r="AR72" s="24">
        <f t="shared" si="69"/>
        <v>4</v>
      </c>
      <c r="AS72" s="24">
        <f>STDEV(AE70:AH70)</f>
        <v>1.2354311681150887</v>
      </c>
      <c r="AT72" s="1">
        <f>(AS72)/SQRT(AR72)</f>
        <v>0.61771558405754434</v>
      </c>
      <c r="AU72" s="1"/>
      <c r="AV72" s="1"/>
      <c r="AW72" s="1"/>
      <c r="AX72" s="1"/>
    </row>
    <row r="73" spans="1:50" x14ac:dyDescent="0.25">
      <c r="A73" s="2"/>
      <c r="B73" s="8" t="s">
        <v>5</v>
      </c>
      <c r="C73" s="9" t="s">
        <v>6</v>
      </c>
      <c r="D73" s="9" t="s">
        <v>7</v>
      </c>
      <c r="E73" s="9" t="s">
        <v>8</v>
      </c>
      <c r="F73" s="9" t="s">
        <v>9</v>
      </c>
      <c r="G73" s="9" t="s">
        <v>10</v>
      </c>
      <c r="H73" s="9" t="s">
        <v>11</v>
      </c>
      <c r="I73" s="9" t="s">
        <v>12</v>
      </c>
      <c r="J73" s="9" t="s">
        <v>13</v>
      </c>
      <c r="K73" s="16"/>
      <c r="L73" s="16"/>
      <c r="M73" s="16"/>
      <c r="N73" s="14"/>
      <c r="O73" s="2"/>
      <c r="P73" s="8" t="s">
        <v>5</v>
      </c>
      <c r="Q73" s="9" t="s">
        <v>6</v>
      </c>
      <c r="R73" s="9" t="s">
        <v>7</v>
      </c>
      <c r="S73" s="9" t="s">
        <v>8</v>
      </c>
      <c r="T73" s="9" t="s">
        <v>9</v>
      </c>
      <c r="U73" s="9" t="s">
        <v>10</v>
      </c>
      <c r="V73" s="9" t="s">
        <v>11</v>
      </c>
      <c r="W73" s="9" t="s">
        <v>12</v>
      </c>
      <c r="X73" s="9" t="s">
        <v>13</v>
      </c>
      <c r="Y73" s="1"/>
      <c r="Z73" s="1"/>
      <c r="AA73" s="1"/>
      <c r="AB73" s="14"/>
      <c r="AC73" s="2"/>
      <c r="AD73" s="8" t="s">
        <v>5</v>
      </c>
      <c r="AE73" s="9" t="s">
        <v>6</v>
      </c>
      <c r="AF73" s="9" t="s">
        <v>7</v>
      </c>
      <c r="AG73" s="9" t="s">
        <v>8</v>
      </c>
      <c r="AH73" s="9" t="s">
        <v>9</v>
      </c>
      <c r="AI73" s="9" t="s">
        <v>10</v>
      </c>
      <c r="AJ73" s="9" t="s">
        <v>11</v>
      </c>
      <c r="AK73" s="9" t="s">
        <v>12</v>
      </c>
      <c r="AL73" s="9" t="s">
        <v>13</v>
      </c>
      <c r="AM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x14ac:dyDescent="0.25">
      <c r="A74" s="2"/>
      <c r="B74" s="3" t="s">
        <v>14</v>
      </c>
      <c r="C74" s="3">
        <v>1.25</v>
      </c>
      <c r="D74" s="3">
        <v>1.45</v>
      </c>
      <c r="E74" s="3">
        <v>1.46</v>
      </c>
      <c r="F74" s="3">
        <v>1.41</v>
      </c>
      <c r="G74" s="3"/>
      <c r="H74" s="3"/>
      <c r="I74" s="3">
        <v>1.4</v>
      </c>
      <c r="J74" s="3">
        <v>1.46</v>
      </c>
      <c r="K74" s="1"/>
      <c r="L74" s="1"/>
      <c r="M74" s="1"/>
      <c r="N74" s="14"/>
      <c r="O74" s="2"/>
      <c r="P74" s="3" t="s">
        <v>14</v>
      </c>
      <c r="Q74" s="3">
        <f>C74</f>
        <v>1.25</v>
      </c>
      <c r="R74" s="3">
        <f t="shared" ref="R74:X79" si="72">D74</f>
        <v>1.45</v>
      </c>
      <c r="S74" s="3">
        <f t="shared" si="72"/>
        <v>1.46</v>
      </c>
      <c r="T74" s="3">
        <f t="shared" si="72"/>
        <v>1.41</v>
      </c>
      <c r="U74" s="3">
        <f t="shared" si="72"/>
        <v>0</v>
      </c>
      <c r="V74" s="3">
        <f t="shared" si="72"/>
        <v>0</v>
      </c>
      <c r="W74" s="3">
        <f t="shared" si="72"/>
        <v>1.4</v>
      </c>
      <c r="X74" s="3">
        <f t="shared" si="72"/>
        <v>1.46</v>
      </c>
      <c r="Y74" s="1"/>
      <c r="Z74" s="1"/>
      <c r="AA74" s="1"/>
      <c r="AC74" s="2"/>
      <c r="AD74" s="3" t="s">
        <v>14</v>
      </c>
      <c r="AE74" s="3"/>
      <c r="AF74" s="3"/>
      <c r="AG74" s="3"/>
      <c r="AH74" s="3"/>
      <c r="AI74" s="3">
        <f>U74</f>
        <v>0</v>
      </c>
      <c r="AJ74" s="3">
        <f t="shared" ref="AJ74:AL79" si="73">V74</f>
        <v>0</v>
      </c>
      <c r="AK74" s="3">
        <f t="shared" si="73"/>
        <v>1.4</v>
      </c>
      <c r="AL74" s="3">
        <f t="shared" si="73"/>
        <v>1.46</v>
      </c>
      <c r="AM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x14ac:dyDescent="0.25">
      <c r="A75" s="2"/>
      <c r="B75" s="3" t="s">
        <v>15</v>
      </c>
      <c r="C75" s="3">
        <v>4.45</v>
      </c>
      <c r="D75" s="3">
        <v>3.54</v>
      </c>
      <c r="E75" s="3">
        <v>4</v>
      </c>
      <c r="F75" s="3">
        <v>5</v>
      </c>
      <c r="G75" s="3"/>
      <c r="H75" s="3"/>
      <c r="I75" s="3">
        <v>6.1</v>
      </c>
      <c r="J75" s="3">
        <v>4</v>
      </c>
      <c r="K75" s="1"/>
      <c r="L75" s="1"/>
      <c r="M75" s="1"/>
      <c r="N75" s="14"/>
      <c r="O75" s="2"/>
      <c r="P75" s="3" t="s">
        <v>15</v>
      </c>
      <c r="Q75" s="3">
        <f t="shared" ref="Q75:Q79" si="74">C75</f>
        <v>4.45</v>
      </c>
      <c r="R75" s="3">
        <f t="shared" si="72"/>
        <v>3.54</v>
      </c>
      <c r="S75" s="3">
        <f t="shared" si="72"/>
        <v>4</v>
      </c>
      <c r="T75" s="3">
        <f t="shared" si="72"/>
        <v>5</v>
      </c>
      <c r="U75" s="3">
        <f t="shared" si="72"/>
        <v>0</v>
      </c>
      <c r="V75" s="3">
        <f t="shared" si="72"/>
        <v>0</v>
      </c>
      <c r="W75" s="3">
        <f t="shared" si="72"/>
        <v>6.1</v>
      </c>
      <c r="X75" s="3">
        <f t="shared" si="72"/>
        <v>4</v>
      </c>
      <c r="Y75" s="1"/>
      <c r="Z75" s="1"/>
      <c r="AA75" s="1"/>
      <c r="AC75" s="2"/>
      <c r="AD75" s="3" t="s">
        <v>15</v>
      </c>
      <c r="AE75" s="3"/>
      <c r="AF75" s="3"/>
      <c r="AG75" s="3"/>
      <c r="AH75" s="3"/>
      <c r="AI75" s="3">
        <f t="shared" ref="AI75:AI79" si="75">U75</f>
        <v>0</v>
      </c>
      <c r="AJ75" s="3">
        <f t="shared" si="73"/>
        <v>0</v>
      </c>
      <c r="AK75" s="3">
        <f t="shared" si="73"/>
        <v>6.1</v>
      </c>
      <c r="AL75" s="3">
        <f t="shared" si="73"/>
        <v>4</v>
      </c>
      <c r="AM75" s="1"/>
      <c r="AP75" s="211" t="s">
        <v>22</v>
      </c>
      <c r="AQ75" s="212"/>
      <c r="AR75" s="212"/>
      <c r="AS75" s="212"/>
      <c r="AT75" s="212"/>
      <c r="AU75" s="212"/>
      <c r="AV75" s="212"/>
      <c r="AW75" s="212"/>
      <c r="AX75" s="212"/>
    </row>
    <row r="76" spans="1:50" x14ac:dyDescent="0.25">
      <c r="A76" s="1"/>
      <c r="B76" s="3" t="s">
        <v>16</v>
      </c>
      <c r="C76" s="3">
        <f t="shared" ref="C76:F76" si="76">C75-C74</f>
        <v>3.2</v>
      </c>
      <c r="D76" s="3">
        <f t="shared" si="76"/>
        <v>2.09</v>
      </c>
      <c r="E76" s="3">
        <f t="shared" si="76"/>
        <v>2.54</v>
      </c>
      <c r="F76" s="3">
        <f t="shared" si="76"/>
        <v>3.59</v>
      </c>
      <c r="G76" s="3">
        <f t="shared" ref="G76:J76" si="77">G75-G74</f>
        <v>0</v>
      </c>
      <c r="H76" s="3">
        <f t="shared" si="77"/>
        <v>0</v>
      </c>
      <c r="I76" s="3">
        <f t="shared" si="77"/>
        <v>4.6999999999999993</v>
      </c>
      <c r="J76" s="3">
        <f t="shared" si="77"/>
        <v>2.54</v>
      </c>
      <c r="K76" s="1"/>
      <c r="L76" s="1"/>
      <c r="M76" s="1"/>
      <c r="N76" s="14"/>
      <c r="O76" s="1"/>
      <c r="P76" s="3" t="s">
        <v>16</v>
      </c>
      <c r="Q76" s="3">
        <f t="shared" si="74"/>
        <v>3.2</v>
      </c>
      <c r="R76" s="3">
        <f t="shared" si="72"/>
        <v>2.09</v>
      </c>
      <c r="S76" s="3">
        <f t="shared" si="72"/>
        <v>2.54</v>
      </c>
      <c r="T76" s="3">
        <f t="shared" si="72"/>
        <v>3.59</v>
      </c>
      <c r="U76" s="3">
        <f t="shared" si="72"/>
        <v>0</v>
      </c>
      <c r="V76" s="3">
        <f t="shared" si="72"/>
        <v>0</v>
      </c>
      <c r="W76" s="3">
        <f t="shared" si="72"/>
        <v>4.6999999999999993</v>
      </c>
      <c r="X76" s="3">
        <f t="shared" si="72"/>
        <v>2.54</v>
      </c>
      <c r="Y76" s="1"/>
      <c r="Z76" s="1"/>
      <c r="AA76" s="1"/>
      <c r="AC76" s="1"/>
      <c r="AD76" s="3" t="s">
        <v>16</v>
      </c>
      <c r="AE76" s="3"/>
      <c r="AF76" s="3"/>
      <c r="AG76" s="3"/>
      <c r="AH76" s="3"/>
      <c r="AI76" s="3">
        <f t="shared" si="75"/>
        <v>0</v>
      </c>
      <c r="AJ76" s="3">
        <f t="shared" si="73"/>
        <v>0</v>
      </c>
      <c r="AK76" s="3">
        <f t="shared" si="73"/>
        <v>4.6999999999999993</v>
      </c>
      <c r="AL76" s="3">
        <f t="shared" si="73"/>
        <v>2.54</v>
      </c>
      <c r="AM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x14ac:dyDescent="0.25">
      <c r="A77" s="2"/>
      <c r="B77" s="3" t="s">
        <v>17</v>
      </c>
      <c r="C77" s="3">
        <v>1.4839693033165962</v>
      </c>
      <c r="D77" s="3">
        <v>1.5076048506879298</v>
      </c>
      <c r="E77" s="3">
        <v>1.5955736657391197</v>
      </c>
      <c r="F77" s="3">
        <v>1.30744783406027</v>
      </c>
      <c r="G77" s="3"/>
      <c r="H77" s="3"/>
      <c r="I77" s="3">
        <v>1.4252748282701238</v>
      </c>
      <c r="J77" s="3">
        <v>1.5164079292047286</v>
      </c>
      <c r="K77" s="1"/>
      <c r="L77" s="1"/>
      <c r="M77" s="1"/>
      <c r="N77" s="14"/>
      <c r="O77" s="2"/>
      <c r="P77" s="3" t="s">
        <v>17</v>
      </c>
      <c r="Q77" s="3">
        <f t="shared" si="74"/>
        <v>1.4839693033165962</v>
      </c>
      <c r="R77" s="3">
        <f t="shared" si="72"/>
        <v>1.5076048506879298</v>
      </c>
      <c r="S77" s="3">
        <f t="shared" si="72"/>
        <v>1.5955736657391197</v>
      </c>
      <c r="T77" s="3">
        <f t="shared" si="72"/>
        <v>1.30744783406027</v>
      </c>
      <c r="U77" s="3">
        <f t="shared" si="72"/>
        <v>0</v>
      </c>
      <c r="V77" s="3">
        <f t="shared" si="72"/>
        <v>0</v>
      </c>
      <c r="W77" s="3">
        <f t="shared" si="72"/>
        <v>1.4252748282701238</v>
      </c>
      <c r="X77" s="3">
        <f t="shared" si="72"/>
        <v>1.5164079292047286</v>
      </c>
      <c r="Y77" s="1"/>
      <c r="Z77" s="1"/>
      <c r="AA77" s="1"/>
      <c r="AC77" s="2"/>
      <c r="AD77" s="3" t="s">
        <v>17</v>
      </c>
      <c r="AE77" s="3"/>
      <c r="AF77" s="3"/>
      <c r="AG77" s="3"/>
      <c r="AH77" s="3"/>
      <c r="AI77" s="3">
        <f t="shared" si="75"/>
        <v>0</v>
      </c>
      <c r="AJ77" s="3">
        <f t="shared" si="73"/>
        <v>0</v>
      </c>
      <c r="AK77" s="3">
        <f t="shared" si="73"/>
        <v>1.4252748282701238</v>
      </c>
      <c r="AL77" s="3">
        <f t="shared" si="73"/>
        <v>1.5164079292047286</v>
      </c>
      <c r="AM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x14ac:dyDescent="0.25">
      <c r="A78" s="2"/>
      <c r="B78" s="3" t="s">
        <v>18</v>
      </c>
      <c r="C78" s="3">
        <v>1.51</v>
      </c>
      <c r="D78" s="3">
        <v>1.52</v>
      </c>
      <c r="E78" s="3">
        <v>1.64</v>
      </c>
      <c r="F78" s="3">
        <v>1.38</v>
      </c>
      <c r="G78" s="3"/>
      <c r="H78" s="3"/>
      <c r="I78" s="3">
        <v>1.55</v>
      </c>
      <c r="J78" s="3">
        <v>2.1</v>
      </c>
      <c r="K78" s="1"/>
      <c r="L78" s="1"/>
      <c r="M78" s="1"/>
      <c r="N78" s="14"/>
      <c r="O78" s="2"/>
      <c r="P78" s="3" t="s">
        <v>18</v>
      </c>
      <c r="Q78" s="3">
        <f t="shared" si="74"/>
        <v>1.51</v>
      </c>
      <c r="R78" s="3">
        <f t="shared" si="72"/>
        <v>1.52</v>
      </c>
      <c r="S78" s="3">
        <f t="shared" si="72"/>
        <v>1.64</v>
      </c>
      <c r="T78" s="3">
        <f t="shared" si="72"/>
        <v>1.38</v>
      </c>
      <c r="U78" s="3">
        <f t="shared" si="72"/>
        <v>0</v>
      </c>
      <c r="V78" s="3">
        <f t="shared" si="72"/>
        <v>0</v>
      </c>
      <c r="W78" s="3">
        <f t="shared" si="72"/>
        <v>1.55</v>
      </c>
      <c r="X78" s="3">
        <f t="shared" si="72"/>
        <v>2.1</v>
      </c>
      <c r="Y78" s="1"/>
      <c r="Z78" s="1"/>
      <c r="AA78" s="1"/>
      <c r="AC78" s="2"/>
      <c r="AD78" s="3" t="s">
        <v>18</v>
      </c>
      <c r="AE78" s="3"/>
      <c r="AF78" s="3"/>
      <c r="AG78" s="3"/>
      <c r="AH78" s="3"/>
      <c r="AI78" s="3">
        <f t="shared" si="75"/>
        <v>0</v>
      </c>
      <c r="AJ78" s="3">
        <f t="shared" si="73"/>
        <v>0</v>
      </c>
      <c r="AK78" s="3">
        <f t="shared" si="73"/>
        <v>1.55</v>
      </c>
      <c r="AL78" s="3">
        <f t="shared" si="73"/>
        <v>2.1</v>
      </c>
      <c r="AM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x14ac:dyDescent="0.25">
      <c r="A79" s="1"/>
      <c r="B79" s="3" t="s">
        <v>16</v>
      </c>
      <c r="C79" s="3">
        <f t="shared" ref="C79:J79" si="78">C78-C77</f>
        <v>2.6030696683403853E-2</v>
      </c>
      <c r="D79" s="3">
        <f t="shared" si="78"/>
        <v>1.2395149312070197E-2</v>
      </c>
      <c r="E79" s="3">
        <f t="shared" si="78"/>
        <v>4.4426334260880163E-2</v>
      </c>
      <c r="F79" s="3">
        <f t="shared" si="78"/>
        <v>7.2552165939729907E-2</v>
      </c>
      <c r="G79" s="3">
        <f t="shared" si="78"/>
        <v>0</v>
      </c>
      <c r="H79" s="3">
        <f t="shared" si="78"/>
        <v>0</v>
      </c>
      <c r="I79" s="3">
        <f t="shared" si="78"/>
        <v>0.12472517172987629</v>
      </c>
      <c r="J79" s="3">
        <f t="shared" si="78"/>
        <v>0.58359207079527153</v>
      </c>
      <c r="K79" s="1"/>
      <c r="L79" s="1"/>
      <c r="M79" s="1"/>
      <c r="N79" s="14"/>
      <c r="O79" s="1"/>
      <c r="P79" s="3" t="s">
        <v>16</v>
      </c>
      <c r="Q79" s="3">
        <f t="shared" si="74"/>
        <v>2.6030696683403853E-2</v>
      </c>
      <c r="R79" s="3">
        <f t="shared" si="72"/>
        <v>1.2395149312070197E-2</v>
      </c>
      <c r="S79" s="3">
        <f t="shared" si="72"/>
        <v>4.4426334260880163E-2</v>
      </c>
      <c r="T79" s="3">
        <f>F79</f>
        <v>7.2552165939729907E-2</v>
      </c>
      <c r="U79" s="3">
        <f t="shared" si="72"/>
        <v>0</v>
      </c>
      <c r="V79" s="3">
        <f t="shared" si="72"/>
        <v>0</v>
      </c>
      <c r="W79" s="3">
        <f t="shared" si="72"/>
        <v>0.12472517172987629</v>
      </c>
      <c r="X79" s="3">
        <f t="shared" si="72"/>
        <v>0.58359207079527153</v>
      </c>
      <c r="Y79" s="1"/>
      <c r="Z79" s="1"/>
      <c r="AA79" s="1"/>
      <c r="AC79" s="1"/>
      <c r="AD79" s="3" t="s">
        <v>16</v>
      </c>
      <c r="AE79" s="3"/>
      <c r="AF79" s="3"/>
      <c r="AG79" s="3"/>
      <c r="AH79" s="3"/>
      <c r="AI79" s="3">
        <f t="shared" si="75"/>
        <v>0</v>
      </c>
      <c r="AJ79" s="3">
        <f t="shared" si="73"/>
        <v>0</v>
      </c>
      <c r="AK79" s="3">
        <f t="shared" si="73"/>
        <v>0.12472517172987629</v>
      </c>
      <c r="AL79" s="3">
        <f t="shared" si="73"/>
        <v>0.58359207079527153</v>
      </c>
      <c r="AM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x14ac:dyDescent="0.25">
      <c r="A80" s="6" t="s">
        <v>19</v>
      </c>
      <c r="B80" s="7">
        <v>0</v>
      </c>
      <c r="C80" s="4">
        <v>1.4839693033165962</v>
      </c>
      <c r="D80" s="4">
        <v>1.5076048506879298</v>
      </c>
      <c r="E80" s="4">
        <v>1.5955736657391197</v>
      </c>
      <c r="F80" s="4">
        <v>1.30744783406027</v>
      </c>
      <c r="G80" s="4"/>
      <c r="H80" s="4"/>
      <c r="I80" s="4">
        <v>1.4252748282701238</v>
      </c>
      <c r="J80" s="4">
        <v>1.5164079292047286</v>
      </c>
      <c r="K80" s="1"/>
      <c r="L80" s="1"/>
      <c r="M80" s="1"/>
      <c r="N80" s="14"/>
      <c r="O80" s="6" t="s">
        <v>19</v>
      </c>
      <c r="P80" s="7">
        <v>0</v>
      </c>
      <c r="Q80" s="4">
        <f>C80-C$77</f>
        <v>0</v>
      </c>
      <c r="R80" s="4">
        <f t="shared" ref="R80:X93" si="79">D80-D$77</f>
        <v>0</v>
      </c>
      <c r="S80" s="4">
        <f t="shared" si="79"/>
        <v>0</v>
      </c>
      <c r="T80" s="4">
        <f t="shared" si="79"/>
        <v>0</v>
      </c>
      <c r="U80" s="4">
        <f t="shared" si="79"/>
        <v>0</v>
      </c>
      <c r="V80" s="4">
        <f t="shared" si="79"/>
        <v>0</v>
      </c>
      <c r="W80" s="4">
        <f t="shared" si="79"/>
        <v>0</v>
      </c>
      <c r="X80" s="4">
        <f t="shared" si="79"/>
        <v>0</v>
      </c>
      <c r="Y80" s="1"/>
      <c r="Z80" s="1"/>
      <c r="AA80" s="1"/>
      <c r="AC80" s="6" t="s">
        <v>19</v>
      </c>
      <c r="AD80" s="7">
        <v>0</v>
      </c>
      <c r="AE80" s="4">
        <f>(Q80*100)/Q$76</f>
        <v>0</v>
      </c>
      <c r="AF80" s="4">
        <f t="shared" ref="AF80:AH93" si="80">(R80*100)/R$76</f>
        <v>0</v>
      </c>
      <c r="AG80" s="4">
        <f t="shared" si="80"/>
        <v>0</v>
      </c>
      <c r="AH80" s="4">
        <f t="shared" si="80"/>
        <v>0</v>
      </c>
      <c r="AI80" s="4"/>
      <c r="AJ80" s="4"/>
      <c r="AK80" s="4">
        <f t="shared" ref="AK80:AK93" si="81">(W80*100)/W$76</f>
        <v>0</v>
      </c>
      <c r="AL80" s="4">
        <f t="shared" ref="AL80:AL93" si="82">(X80*100)/X$76</f>
        <v>0</v>
      </c>
      <c r="AM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x14ac:dyDescent="0.25">
      <c r="A81" s="2"/>
      <c r="B81" s="7">
        <v>2</v>
      </c>
      <c r="C81" s="4">
        <v>1.4678395051532769</v>
      </c>
      <c r="D81" s="4">
        <v>1.5190560995153219</v>
      </c>
      <c r="E81" s="4">
        <v>1.5803072434654828</v>
      </c>
      <c r="F81" s="4">
        <v>1.3467775244514935</v>
      </c>
      <c r="G81" s="4"/>
      <c r="H81" s="4"/>
      <c r="I81" s="4">
        <v>1.3859074674277605</v>
      </c>
      <c r="J81" s="4">
        <v>1.5492048965609886</v>
      </c>
      <c r="K81" s="1"/>
      <c r="L81" s="1"/>
      <c r="M81" s="1"/>
      <c r="N81" s="14"/>
      <c r="O81" s="2"/>
      <c r="P81" s="7">
        <v>2</v>
      </c>
      <c r="Q81" s="4">
        <f t="shared" ref="Q81:Q93" si="83">C81-C$77</f>
        <v>-1.6129798163319276E-2</v>
      </c>
      <c r="R81" s="4">
        <f t="shared" si="79"/>
        <v>1.1451248827392124E-2</v>
      </c>
      <c r="S81" s="4">
        <f>E81-E$77</f>
        <v>-1.5266422273636948E-2</v>
      </c>
      <c r="T81" s="4">
        <f t="shared" si="79"/>
        <v>3.9329690391223471E-2</v>
      </c>
      <c r="U81" s="4">
        <f t="shared" si="79"/>
        <v>0</v>
      </c>
      <c r="V81" s="4">
        <f t="shared" si="79"/>
        <v>0</v>
      </c>
      <c r="W81" s="4">
        <f t="shared" si="79"/>
        <v>-3.9367360842363253E-2</v>
      </c>
      <c r="X81" s="4">
        <f t="shared" si="79"/>
        <v>3.2796967356260032E-2</v>
      </c>
      <c r="Y81" s="1"/>
      <c r="Z81" s="1"/>
      <c r="AA81" s="1"/>
      <c r="AC81" s="2"/>
      <c r="AD81" s="7">
        <v>2</v>
      </c>
      <c r="AE81" s="4">
        <f t="shared" ref="AE81:AE93" si="84">(Q81*100)/Q$76</f>
        <v>-0.50405619260372736</v>
      </c>
      <c r="AF81" s="4">
        <f t="shared" si="80"/>
        <v>0.54790664245895337</v>
      </c>
      <c r="AG81" s="4">
        <f t="shared" si="80"/>
        <v>-0.60104024699358061</v>
      </c>
      <c r="AH81" s="4">
        <f t="shared" si="80"/>
        <v>1.0955345512875618</v>
      </c>
      <c r="AI81" s="4"/>
      <c r="AJ81" s="4"/>
      <c r="AK81" s="4">
        <f t="shared" si="81"/>
        <v>-0.8376034221779417</v>
      </c>
      <c r="AL81" s="4">
        <f t="shared" si="82"/>
        <v>1.2912191872543319</v>
      </c>
      <c r="AM81" s="1"/>
      <c r="AP81" s="18" t="s">
        <v>45</v>
      </c>
      <c r="AQ81" s="18" t="s">
        <v>24</v>
      </c>
      <c r="AR81" s="18" t="s">
        <v>25</v>
      </c>
      <c r="AS81" s="18" t="s">
        <v>26</v>
      </c>
      <c r="AT81" s="18" t="s">
        <v>27</v>
      </c>
      <c r="AU81" s="1"/>
      <c r="AV81" s="1"/>
      <c r="AW81" s="1"/>
      <c r="AX81" s="1"/>
    </row>
    <row r="82" spans="1:50" x14ac:dyDescent="0.25">
      <c r="A82" s="2"/>
      <c r="B82" s="5">
        <v>4</v>
      </c>
      <c r="C82" s="4">
        <v>1.5162288996432347</v>
      </c>
      <c r="D82" s="4">
        <v>1.5076048506879298</v>
      </c>
      <c r="E82" s="4">
        <v>1.5879404546023013</v>
      </c>
      <c r="F82" s="4">
        <v>1.3387104934906158</v>
      </c>
      <c r="G82" s="4"/>
      <c r="H82" s="4"/>
      <c r="I82" s="4">
        <v>1.3465401065853972</v>
      </c>
      <c r="J82" s="4">
        <v>1.9017722956407845</v>
      </c>
      <c r="K82" s="1"/>
      <c r="L82" s="1"/>
      <c r="M82" s="1"/>
      <c r="N82" s="14"/>
      <c r="O82" s="2"/>
      <c r="P82" s="5">
        <v>4</v>
      </c>
      <c r="Q82" s="4">
        <f t="shared" si="83"/>
        <v>3.2259596326638551E-2</v>
      </c>
      <c r="R82" s="4">
        <f t="shared" si="79"/>
        <v>0</v>
      </c>
      <c r="S82" s="4">
        <f>E82-E$77</f>
        <v>-7.6332111368184741E-3</v>
      </c>
      <c r="T82" s="4">
        <f t="shared" si="79"/>
        <v>3.1262659430345785E-2</v>
      </c>
      <c r="U82" s="4">
        <f t="shared" si="79"/>
        <v>0</v>
      </c>
      <c r="V82" s="4">
        <f t="shared" si="79"/>
        <v>0</v>
      </c>
      <c r="W82" s="4">
        <f t="shared" si="79"/>
        <v>-7.8734721684726505E-2</v>
      </c>
      <c r="X82" s="4">
        <f t="shared" si="79"/>
        <v>0.38536436643605598</v>
      </c>
      <c r="Y82" s="1"/>
      <c r="Z82" s="1"/>
      <c r="AA82" s="1"/>
      <c r="AC82" s="2"/>
      <c r="AD82" s="5">
        <v>4</v>
      </c>
      <c r="AE82" s="4">
        <f t="shared" si="84"/>
        <v>1.0081123852074547</v>
      </c>
      <c r="AF82" s="4">
        <f t="shared" si="80"/>
        <v>0</v>
      </c>
      <c r="AG82" s="4">
        <f t="shared" si="80"/>
        <v>-0.3005201234967903</v>
      </c>
      <c r="AH82" s="4">
        <f t="shared" si="80"/>
        <v>0.87082616797620571</v>
      </c>
      <c r="AI82" s="4"/>
      <c r="AJ82" s="4"/>
      <c r="AK82" s="4">
        <f t="shared" si="81"/>
        <v>-1.6752068443558834</v>
      </c>
      <c r="AL82" s="4">
        <f t="shared" si="82"/>
        <v>15.171825450238424</v>
      </c>
      <c r="AM82" s="1"/>
      <c r="AP82" s="24">
        <v>0</v>
      </c>
      <c r="AQ82" s="1">
        <f>AVERAGE(AE80:AH80)</f>
        <v>0</v>
      </c>
      <c r="AR82" s="1">
        <f>COUNT(AE80:AH80)</f>
        <v>4</v>
      </c>
      <c r="AS82" s="1">
        <f>STDEV(AE80:AH80)</f>
        <v>0</v>
      </c>
      <c r="AT82" s="1">
        <f>(AS82)/SQRT(AR82)</f>
        <v>0</v>
      </c>
      <c r="AU82" s="1"/>
      <c r="AV82" s="1"/>
      <c r="AW82" s="1"/>
      <c r="AX82" s="1"/>
    </row>
    <row r="83" spans="1:50" x14ac:dyDescent="0.25">
      <c r="A83" s="2"/>
      <c r="B83" s="5">
        <v>6</v>
      </c>
      <c r="C83" s="4">
        <v>1.5162288996432347</v>
      </c>
      <c r="D83" s="4">
        <v>1.5114219336303938</v>
      </c>
      <c r="E83" s="4">
        <v>1.5955736657391197</v>
      </c>
      <c r="F83" s="4">
        <v>1.3629115863732486</v>
      </c>
      <c r="G83" s="4"/>
      <c r="H83" s="4"/>
      <c r="I83" s="4">
        <v>1.4803891334494323</v>
      </c>
      <c r="J83" s="4">
        <v>1.9755654721923697</v>
      </c>
      <c r="K83" s="1"/>
      <c r="L83" s="1"/>
      <c r="M83" s="1"/>
      <c r="N83" s="14"/>
      <c r="O83" s="2"/>
      <c r="P83" s="5">
        <v>6</v>
      </c>
      <c r="Q83" s="4">
        <f t="shared" si="83"/>
        <v>3.2259596326638551E-2</v>
      </c>
      <c r="R83" s="4">
        <f t="shared" si="79"/>
        <v>3.8170829424639674E-3</v>
      </c>
      <c r="S83" s="4">
        <f t="shared" si="79"/>
        <v>0</v>
      </c>
      <c r="T83" s="4">
        <f t="shared" si="79"/>
        <v>5.546375231297862E-2</v>
      </c>
      <c r="U83" s="4">
        <f t="shared" si="79"/>
        <v>0</v>
      </c>
      <c r="V83" s="4">
        <f t="shared" si="79"/>
        <v>0</v>
      </c>
      <c r="W83" s="4">
        <f t="shared" si="79"/>
        <v>5.5114305179308598E-2</v>
      </c>
      <c r="X83" s="4">
        <f t="shared" si="79"/>
        <v>0.45915754298764111</v>
      </c>
      <c r="Y83" s="1"/>
      <c r="Z83" s="1"/>
      <c r="AA83" s="1"/>
      <c r="AC83" s="2"/>
      <c r="AD83" s="5">
        <v>6</v>
      </c>
      <c r="AE83" s="4">
        <f t="shared" si="84"/>
        <v>1.0081123852074547</v>
      </c>
      <c r="AF83" s="4">
        <f t="shared" si="80"/>
        <v>0.18263554748631425</v>
      </c>
      <c r="AG83" s="4">
        <f t="shared" si="80"/>
        <v>0</v>
      </c>
      <c r="AH83" s="4">
        <f t="shared" si="80"/>
        <v>1.5449513179102681</v>
      </c>
      <c r="AI83" s="4"/>
      <c r="AJ83" s="4"/>
      <c r="AK83" s="4">
        <f t="shared" si="81"/>
        <v>1.1726447910491193</v>
      </c>
      <c r="AL83" s="4">
        <f t="shared" si="82"/>
        <v>18.077068621560674</v>
      </c>
      <c r="AM83" s="1"/>
      <c r="AP83" s="24">
        <v>2</v>
      </c>
      <c r="AQ83" s="24">
        <f t="shared" ref="AQ83:AQ94" si="85">AVERAGE(AE81:AH81)</f>
        <v>0.13458618853730181</v>
      </c>
      <c r="AR83" s="24">
        <f t="shared" ref="AR83:AR95" si="86">COUNT(AE81:AH81)</f>
        <v>4</v>
      </c>
      <c r="AS83" s="24">
        <f t="shared" ref="AS83:AS94" si="87">STDEV(AE81:AH81)</f>
        <v>0.82528094148674824</v>
      </c>
      <c r="AT83" s="1">
        <f>(AS83)/SQRT(AR83)</f>
        <v>0.41264047074337412</v>
      </c>
      <c r="AU83" s="1"/>
      <c r="AV83" s="1"/>
      <c r="AW83" s="1"/>
      <c r="AX83" s="1"/>
    </row>
    <row r="84" spans="1:50" x14ac:dyDescent="0.25">
      <c r="A84" s="2"/>
      <c r="B84" s="5">
        <v>8</v>
      </c>
      <c r="C84" s="4">
        <v>1.5484884959698733</v>
      </c>
      <c r="D84" s="4">
        <v>1.5114219336303938</v>
      </c>
      <c r="E84" s="4">
        <v>1.6108400880127562</v>
      </c>
      <c r="F84" s="4">
        <v>1.379045648295</v>
      </c>
      <c r="G84" s="4"/>
      <c r="H84" s="4"/>
      <c r="I84" s="4">
        <v>1.4725156612809598</v>
      </c>
      <c r="J84" s="4">
        <v>2.0903548579392801</v>
      </c>
      <c r="K84" s="1"/>
      <c r="L84" s="1"/>
      <c r="M84" s="1"/>
      <c r="N84" s="14"/>
      <c r="O84" s="2"/>
      <c r="P84" s="5">
        <v>8</v>
      </c>
      <c r="Q84" s="4">
        <f t="shared" si="83"/>
        <v>6.4519192653277102E-2</v>
      </c>
      <c r="R84" s="4">
        <f t="shared" si="79"/>
        <v>3.8170829424639674E-3</v>
      </c>
      <c r="S84" s="4">
        <f t="shared" si="79"/>
        <v>1.5266422273636504E-2</v>
      </c>
      <c r="T84" s="4">
        <f t="shared" si="79"/>
        <v>7.1597814234729995E-2</v>
      </c>
      <c r="U84" s="4">
        <f t="shared" si="79"/>
        <v>0</v>
      </c>
      <c r="V84" s="4">
        <f t="shared" si="79"/>
        <v>0</v>
      </c>
      <c r="W84" s="4">
        <f t="shared" si="79"/>
        <v>4.7240833010836036E-2</v>
      </c>
      <c r="X84" s="4">
        <f t="shared" si="79"/>
        <v>0.57394692873455155</v>
      </c>
      <c r="Y84" s="1"/>
      <c r="Z84" s="1"/>
      <c r="AA84" s="1"/>
      <c r="AC84" s="2"/>
      <c r="AD84" s="5">
        <v>8</v>
      </c>
      <c r="AE84" s="4">
        <f t="shared" si="84"/>
        <v>2.0162247704149094</v>
      </c>
      <c r="AF84" s="4">
        <f t="shared" si="80"/>
        <v>0.18263554748631425</v>
      </c>
      <c r="AG84" s="4">
        <f t="shared" si="80"/>
        <v>0.60104024699356318</v>
      </c>
      <c r="AH84" s="4">
        <f t="shared" si="80"/>
        <v>1.9943680845328691</v>
      </c>
      <c r="AI84" s="4"/>
      <c r="AJ84" s="4"/>
      <c r="AK84" s="4">
        <f t="shared" si="81"/>
        <v>1.0051241066135328</v>
      </c>
      <c r="AL84" s="4">
        <f t="shared" si="82"/>
        <v>22.596335776950848</v>
      </c>
      <c r="AM84" s="1"/>
      <c r="AP84" s="24">
        <v>4</v>
      </c>
      <c r="AQ84" s="24">
        <f t="shared" si="85"/>
        <v>0.39460460742171755</v>
      </c>
      <c r="AR84" s="24">
        <f t="shared" si="86"/>
        <v>4</v>
      </c>
      <c r="AS84" s="24">
        <f t="shared" si="87"/>
        <v>0.64345161845407906</v>
      </c>
      <c r="AT84" s="1">
        <f t="shared" ref="AT84:AT95" si="88">(AS84)/SQRT(AR84)</f>
        <v>0.32172580922703953</v>
      </c>
      <c r="AU84" s="1"/>
      <c r="AV84" s="1"/>
      <c r="AW84" s="1"/>
      <c r="AX84" s="1"/>
    </row>
    <row r="85" spans="1:50" x14ac:dyDescent="0.25">
      <c r="A85" s="2"/>
      <c r="B85" s="5">
        <v>10</v>
      </c>
      <c r="C85" s="4">
        <v>1.5162288996432347</v>
      </c>
      <c r="D85" s="4">
        <v>1.5228731824577859</v>
      </c>
      <c r="E85" s="4">
        <v>1.6413729325600301</v>
      </c>
      <c r="F85" s="4">
        <v>1.3387104934906158</v>
      </c>
      <c r="G85" s="4"/>
      <c r="H85" s="4"/>
      <c r="I85" s="4">
        <v>1.4567687169440144</v>
      </c>
      <c r="J85" s="4">
        <v>2.1149525834564749</v>
      </c>
      <c r="K85" s="1"/>
      <c r="L85" s="1"/>
      <c r="M85" s="1"/>
      <c r="N85" s="14"/>
      <c r="O85" s="2"/>
      <c r="P85" s="5">
        <v>10</v>
      </c>
      <c r="Q85" s="4">
        <f t="shared" si="83"/>
        <v>3.2259596326638551E-2</v>
      </c>
      <c r="R85" s="4">
        <f t="shared" si="79"/>
        <v>1.5268331769856092E-2</v>
      </c>
      <c r="S85" s="4">
        <f t="shared" si="79"/>
        <v>4.57992668209104E-2</v>
      </c>
      <c r="T85" s="4">
        <f t="shared" si="79"/>
        <v>3.1262659430345785E-2</v>
      </c>
      <c r="U85" s="4">
        <f t="shared" si="79"/>
        <v>0</v>
      </c>
      <c r="V85" s="4">
        <f t="shared" si="79"/>
        <v>0</v>
      </c>
      <c r="W85" s="4">
        <f t="shared" si="79"/>
        <v>3.1493888673890691E-2</v>
      </c>
      <c r="X85" s="4">
        <f t="shared" si="79"/>
        <v>0.5985446542517463</v>
      </c>
      <c r="Y85" s="1"/>
      <c r="Z85" s="1"/>
      <c r="AA85" s="1"/>
      <c r="AC85" s="2"/>
      <c r="AD85" s="5">
        <v>10</v>
      </c>
      <c r="AE85" s="4">
        <f t="shared" si="84"/>
        <v>1.0081123852074547</v>
      </c>
      <c r="AF85" s="4">
        <f t="shared" si="80"/>
        <v>0.73054218994526754</v>
      </c>
      <c r="AG85" s="4">
        <f t="shared" si="80"/>
        <v>1.8031207409807244</v>
      </c>
      <c r="AH85" s="4">
        <f t="shared" si="80"/>
        <v>0.87082616797620571</v>
      </c>
      <c r="AI85" s="4"/>
      <c r="AJ85" s="4"/>
      <c r="AK85" s="4">
        <f t="shared" si="81"/>
        <v>0.67008273774235527</v>
      </c>
      <c r="AL85" s="4">
        <f t="shared" si="82"/>
        <v>23.564750167391587</v>
      </c>
      <c r="AM85" s="1"/>
      <c r="AP85" s="24">
        <v>6</v>
      </c>
      <c r="AQ85" s="24">
        <f t="shared" si="85"/>
        <v>0.68392481265100924</v>
      </c>
      <c r="AR85" s="24">
        <f t="shared" si="86"/>
        <v>4</v>
      </c>
      <c r="AS85" s="24">
        <f t="shared" si="87"/>
        <v>0.72238223992751716</v>
      </c>
      <c r="AT85" s="1">
        <f t="shared" si="88"/>
        <v>0.36119111996375858</v>
      </c>
      <c r="AU85" s="1"/>
      <c r="AV85" s="1"/>
      <c r="AW85" s="1"/>
      <c r="AX85" s="1"/>
    </row>
    <row r="86" spans="1:50" x14ac:dyDescent="0.25">
      <c r="A86" s="2"/>
      <c r="B86" s="5">
        <v>12</v>
      </c>
      <c r="C86" s="4">
        <v>1.5646182941331923</v>
      </c>
      <c r="D86" s="4">
        <v>1.5228731824577859</v>
      </c>
      <c r="E86" s="4">
        <v>1.6184732991495747</v>
      </c>
      <c r="F86" s="4">
        <v>1.3709786173341263</v>
      </c>
      <c r="G86" s="4"/>
      <c r="H86" s="4"/>
      <c r="I86" s="4">
        <v>1.464642189112487</v>
      </c>
      <c r="J86" s="4">
        <v>2.1805465181689949</v>
      </c>
      <c r="K86" s="1"/>
      <c r="L86" s="1"/>
      <c r="M86" s="1"/>
      <c r="N86" s="14"/>
      <c r="O86" s="2"/>
      <c r="P86" s="5">
        <v>12</v>
      </c>
      <c r="Q86" s="4">
        <f t="shared" si="83"/>
        <v>8.0648990816596156E-2</v>
      </c>
      <c r="R86" s="4">
        <f t="shared" si="79"/>
        <v>1.5268331769856092E-2</v>
      </c>
      <c r="S86" s="4">
        <f t="shared" si="79"/>
        <v>2.2899633410454978E-2</v>
      </c>
      <c r="T86" s="4">
        <f t="shared" si="79"/>
        <v>6.3530783273856306E-2</v>
      </c>
      <c r="U86" s="4">
        <f t="shared" si="79"/>
        <v>0</v>
      </c>
      <c r="V86" s="4">
        <f t="shared" si="79"/>
        <v>0</v>
      </c>
      <c r="W86" s="4">
        <f t="shared" si="79"/>
        <v>3.9367360842363253E-2</v>
      </c>
      <c r="X86" s="4">
        <f t="shared" si="79"/>
        <v>0.66413858896426636</v>
      </c>
      <c r="Y86" s="1"/>
      <c r="Z86" s="1"/>
      <c r="AA86" s="1"/>
      <c r="AC86" s="2"/>
      <c r="AD86" s="5">
        <v>12</v>
      </c>
      <c r="AE86" s="4">
        <f t="shared" si="84"/>
        <v>2.5202809630186294</v>
      </c>
      <c r="AF86" s="4">
        <f t="shared" si="80"/>
        <v>0.73054218994526754</v>
      </c>
      <c r="AG86" s="4">
        <f t="shared" si="80"/>
        <v>0.90156037049035342</v>
      </c>
      <c r="AH86" s="4">
        <f t="shared" si="80"/>
        <v>1.7696597012216242</v>
      </c>
      <c r="AI86" s="4"/>
      <c r="AJ86" s="4"/>
      <c r="AK86" s="4">
        <f t="shared" si="81"/>
        <v>0.8376034221779417</v>
      </c>
      <c r="AL86" s="4">
        <f t="shared" si="82"/>
        <v>26.147188541900249</v>
      </c>
      <c r="AM86" s="1"/>
      <c r="AP86" s="24">
        <v>8</v>
      </c>
      <c r="AQ86" s="24">
        <f t="shared" si="85"/>
        <v>1.1985671623569141</v>
      </c>
      <c r="AR86" s="24">
        <f t="shared" si="86"/>
        <v>4</v>
      </c>
      <c r="AS86" s="24">
        <f t="shared" si="87"/>
        <v>0.94710410065427819</v>
      </c>
      <c r="AT86" s="1">
        <f t="shared" si="88"/>
        <v>0.4735520503271391</v>
      </c>
      <c r="AU86" s="1"/>
      <c r="AV86" s="1"/>
      <c r="AW86" s="1"/>
      <c r="AX86" s="1"/>
    </row>
    <row r="87" spans="1:50" x14ac:dyDescent="0.25">
      <c r="A87" s="2"/>
      <c r="B87" s="5">
        <v>14</v>
      </c>
      <c r="C87" s="4">
        <v>1.4839693033165962</v>
      </c>
      <c r="D87" s="4">
        <v>1.5190560995153219</v>
      </c>
      <c r="E87" s="4">
        <v>1.6337397214232117</v>
      </c>
      <c r="F87" s="4">
        <v>1.3871126792558814</v>
      </c>
      <c r="G87" s="4"/>
      <c r="H87" s="4"/>
      <c r="I87" s="4">
        <v>1.5355034386287409</v>
      </c>
      <c r="J87" s="4">
        <v>2.0821556161002146</v>
      </c>
      <c r="K87" s="1"/>
      <c r="L87" s="1"/>
      <c r="M87" s="1"/>
      <c r="N87" s="14"/>
      <c r="O87" s="2"/>
      <c r="P87" s="5">
        <v>14</v>
      </c>
      <c r="Q87" s="4">
        <f>C87-C$77</f>
        <v>0</v>
      </c>
      <c r="R87" s="4">
        <f t="shared" si="79"/>
        <v>1.1451248827392124E-2</v>
      </c>
      <c r="S87" s="4">
        <f t="shared" si="79"/>
        <v>3.8166055684091926E-2</v>
      </c>
      <c r="T87" s="4">
        <f t="shared" si="79"/>
        <v>7.9664845195611456E-2</v>
      </c>
      <c r="U87" s="4">
        <f t="shared" si="79"/>
        <v>0</v>
      </c>
      <c r="V87" s="4">
        <f t="shared" si="79"/>
        <v>0</v>
      </c>
      <c r="W87" s="4">
        <f t="shared" si="79"/>
        <v>0.1102286103586172</v>
      </c>
      <c r="X87" s="4">
        <f t="shared" si="79"/>
        <v>0.56574768689548605</v>
      </c>
      <c r="Y87" s="1"/>
      <c r="Z87" s="1"/>
      <c r="AA87" s="1"/>
      <c r="AC87" s="2"/>
      <c r="AD87" s="5">
        <v>14</v>
      </c>
      <c r="AE87" s="4">
        <f t="shared" si="84"/>
        <v>0</v>
      </c>
      <c r="AF87" s="4">
        <f t="shared" si="80"/>
        <v>0.54790664245895337</v>
      </c>
      <c r="AG87" s="4">
        <f t="shared" si="80"/>
        <v>1.5026006174839341</v>
      </c>
      <c r="AH87" s="4">
        <f t="shared" si="80"/>
        <v>2.2190764678443302</v>
      </c>
      <c r="AI87" s="4"/>
      <c r="AJ87" s="4"/>
      <c r="AK87" s="4">
        <f t="shared" si="81"/>
        <v>2.3452895820982387</v>
      </c>
      <c r="AL87" s="4">
        <f t="shared" si="82"/>
        <v>22.273530980137245</v>
      </c>
      <c r="AM87" s="1"/>
      <c r="AP87" s="24">
        <v>10</v>
      </c>
      <c r="AQ87" s="24">
        <f t="shared" si="85"/>
        <v>1.1031503710274131</v>
      </c>
      <c r="AR87" s="24">
        <f t="shared" si="86"/>
        <v>4</v>
      </c>
      <c r="AS87" s="24">
        <f t="shared" si="87"/>
        <v>0.48020902722807901</v>
      </c>
      <c r="AT87" s="1">
        <f t="shared" si="88"/>
        <v>0.24010451361403951</v>
      </c>
      <c r="AU87" s="1"/>
      <c r="AV87" s="1"/>
      <c r="AW87" s="1"/>
      <c r="AX87" s="1"/>
    </row>
    <row r="88" spans="1:50" x14ac:dyDescent="0.25">
      <c r="A88" s="2"/>
      <c r="B88" s="5">
        <v>16</v>
      </c>
      <c r="C88" s="4">
        <v>1.4839693033165962</v>
      </c>
      <c r="D88" s="4">
        <v>1.4999706848030017</v>
      </c>
      <c r="E88" s="4">
        <v>1.6261065102863932</v>
      </c>
      <c r="F88" s="4">
        <v>1.3790456482950038</v>
      </c>
      <c r="G88" s="4"/>
      <c r="H88" s="4"/>
      <c r="I88" s="4">
        <v>1.5276299664602684</v>
      </c>
      <c r="J88" s="4">
        <v>2.0821556161002146</v>
      </c>
      <c r="K88" s="1"/>
      <c r="L88" s="1"/>
      <c r="M88" s="1"/>
      <c r="N88" s="14"/>
      <c r="O88" s="2"/>
      <c r="P88" s="5">
        <v>16</v>
      </c>
      <c r="Q88" s="4">
        <f>C88-C$77</f>
        <v>0</v>
      </c>
      <c r="R88" s="4">
        <f t="shared" si="79"/>
        <v>-7.6341658849281568E-3</v>
      </c>
      <c r="S88" s="4">
        <f t="shared" si="79"/>
        <v>3.0532844547273452E-2</v>
      </c>
      <c r="T88" s="4">
        <f t="shared" si="79"/>
        <v>7.159781423473377E-2</v>
      </c>
      <c r="U88" s="4">
        <f t="shared" si="79"/>
        <v>0</v>
      </c>
      <c r="V88" s="4">
        <f t="shared" si="79"/>
        <v>0</v>
      </c>
      <c r="W88" s="4">
        <f t="shared" si="79"/>
        <v>0.10235513819014463</v>
      </c>
      <c r="X88" s="4">
        <f t="shared" si="79"/>
        <v>0.56574768689548605</v>
      </c>
      <c r="Y88" s="1"/>
      <c r="Z88" s="1"/>
      <c r="AA88" s="1"/>
      <c r="AC88" s="2"/>
      <c r="AD88" s="5">
        <v>16</v>
      </c>
      <c r="AE88" s="4">
        <f t="shared" si="84"/>
        <v>0</v>
      </c>
      <c r="AF88" s="4">
        <f t="shared" si="80"/>
        <v>-0.3652710949726391</v>
      </c>
      <c r="AG88" s="4">
        <f t="shared" si="80"/>
        <v>1.2020804939871437</v>
      </c>
      <c r="AH88" s="4">
        <f t="shared" si="80"/>
        <v>1.9943680845329741</v>
      </c>
      <c r="AI88" s="4"/>
      <c r="AJ88" s="4"/>
      <c r="AK88" s="4">
        <f t="shared" si="81"/>
        <v>2.1777688976626521</v>
      </c>
      <c r="AL88" s="4">
        <f t="shared" si="82"/>
        <v>22.273530980137245</v>
      </c>
      <c r="AM88" s="1"/>
      <c r="AP88" s="24">
        <v>12</v>
      </c>
      <c r="AQ88" s="24">
        <f t="shared" si="85"/>
        <v>1.4805108061689687</v>
      </c>
      <c r="AR88" s="24">
        <f t="shared" si="86"/>
        <v>4</v>
      </c>
      <c r="AS88" s="24">
        <f t="shared" si="87"/>
        <v>0.8291291807027199</v>
      </c>
      <c r="AT88" s="1">
        <f t="shared" si="88"/>
        <v>0.41456459035135995</v>
      </c>
      <c r="AU88" s="1"/>
      <c r="AV88" s="1"/>
      <c r="AW88" s="1"/>
      <c r="AX88" s="1"/>
    </row>
    <row r="89" spans="1:50" x14ac:dyDescent="0.25">
      <c r="A89" s="1"/>
      <c r="B89" s="5">
        <v>18</v>
      </c>
      <c r="C89" s="4">
        <v>1.4920342023982558</v>
      </c>
      <c r="D89" s="4">
        <v>1.4961536018605377</v>
      </c>
      <c r="E89" s="4">
        <v>1.6184732991495747</v>
      </c>
      <c r="F89" s="4">
        <v>1.3306434625297381</v>
      </c>
      <c r="G89" s="4"/>
      <c r="H89" s="4"/>
      <c r="I89" s="4">
        <v>1.5276299664602684</v>
      </c>
      <c r="J89" s="4">
        <v>2.0001631977095649</v>
      </c>
      <c r="K89" s="1"/>
      <c r="L89" s="1"/>
      <c r="M89" s="1"/>
      <c r="N89" s="14"/>
      <c r="O89" s="1"/>
      <c r="P89" s="5">
        <v>18</v>
      </c>
      <c r="Q89" s="4">
        <f t="shared" si="83"/>
        <v>8.0648990816596378E-3</v>
      </c>
      <c r="R89" s="4">
        <f t="shared" si="79"/>
        <v>-1.1451248827392124E-2</v>
      </c>
      <c r="S89" s="4">
        <f t="shared" si="79"/>
        <v>2.2899633410454978E-2</v>
      </c>
      <c r="T89" s="4">
        <f t="shared" si="79"/>
        <v>2.3195628469468099E-2</v>
      </c>
      <c r="U89" s="4">
        <f t="shared" si="79"/>
        <v>0</v>
      </c>
      <c r="V89" s="4">
        <f t="shared" si="79"/>
        <v>0</v>
      </c>
      <c r="W89" s="4">
        <f t="shared" si="79"/>
        <v>0.10235513819014463</v>
      </c>
      <c r="X89" s="4">
        <f t="shared" si="79"/>
        <v>0.4837552685048363</v>
      </c>
      <c r="Y89" s="1"/>
      <c r="Z89" s="1"/>
      <c r="AA89" s="1"/>
      <c r="AC89" s="1"/>
      <c r="AD89" s="5">
        <v>18</v>
      </c>
      <c r="AE89" s="4">
        <f t="shared" si="84"/>
        <v>0.25202809630186368</v>
      </c>
      <c r="AF89" s="4">
        <f t="shared" si="80"/>
        <v>-0.54790664245895337</v>
      </c>
      <c r="AG89" s="4">
        <f t="shared" si="80"/>
        <v>0.90156037049035342</v>
      </c>
      <c r="AH89" s="4">
        <f t="shared" si="80"/>
        <v>0.64611778466484959</v>
      </c>
      <c r="AI89" s="4"/>
      <c r="AJ89" s="4"/>
      <c r="AK89" s="4">
        <f t="shared" si="81"/>
        <v>2.1777688976626521</v>
      </c>
      <c r="AL89" s="4">
        <f t="shared" si="82"/>
        <v>19.04548301200143</v>
      </c>
      <c r="AM89" s="1"/>
      <c r="AP89" s="24">
        <v>14</v>
      </c>
      <c r="AQ89" s="24">
        <f t="shared" si="85"/>
        <v>1.0673959319468045</v>
      </c>
      <c r="AR89" s="24">
        <f t="shared" si="86"/>
        <v>4</v>
      </c>
      <c r="AS89" s="24">
        <f t="shared" si="87"/>
        <v>0.98741655723540567</v>
      </c>
      <c r="AT89" s="1">
        <f t="shared" si="88"/>
        <v>0.49370827861770283</v>
      </c>
      <c r="AU89" s="1"/>
      <c r="AV89" s="1"/>
      <c r="AW89" s="1"/>
      <c r="AX89" s="1"/>
    </row>
    <row r="90" spans="1:50" x14ac:dyDescent="0.25">
      <c r="A90" s="1"/>
      <c r="B90" s="5">
        <v>20</v>
      </c>
      <c r="C90" s="4">
        <v>1.532358697806554</v>
      </c>
      <c r="D90" s="4">
        <v>1.4847023530331456</v>
      </c>
      <c r="E90" s="4">
        <v>1.6261065102863932</v>
      </c>
      <c r="F90" s="4">
        <v>1.3629115863732486</v>
      </c>
      <c r="G90" s="4"/>
      <c r="H90" s="4"/>
      <c r="I90" s="4">
        <v>1.5040095499548503</v>
      </c>
      <c r="J90" s="4">
        <v>2.0001631977095649</v>
      </c>
      <c r="K90" s="1"/>
      <c r="L90" s="1"/>
      <c r="M90" s="1"/>
      <c r="N90" s="14"/>
      <c r="O90" s="1"/>
      <c r="P90" s="5">
        <v>20</v>
      </c>
      <c r="Q90" s="4">
        <f t="shared" si="83"/>
        <v>4.8389394489957827E-2</v>
      </c>
      <c r="R90" s="4">
        <f t="shared" si="79"/>
        <v>-2.2902497654784248E-2</v>
      </c>
      <c r="S90" s="4">
        <f t="shared" si="79"/>
        <v>3.0532844547273452E-2</v>
      </c>
      <c r="T90" s="4">
        <f t="shared" si="79"/>
        <v>5.546375231297862E-2</v>
      </c>
      <c r="U90" s="4">
        <f t="shared" si="79"/>
        <v>0</v>
      </c>
      <c r="V90" s="4">
        <f t="shared" si="79"/>
        <v>0</v>
      </c>
      <c r="W90" s="4">
        <f t="shared" si="79"/>
        <v>7.8734721684726505E-2</v>
      </c>
      <c r="X90" s="4">
        <f t="shared" si="79"/>
        <v>0.4837552685048363</v>
      </c>
      <c r="Y90" s="1"/>
      <c r="Z90" s="1"/>
      <c r="AA90" s="1"/>
      <c r="AC90" s="1"/>
      <c r="AD90" s="5">
        <v>20</v>
      </c>
      <c r="AE90" s="4">
        <f t="shared" si="84"/>
        <v>1.512168577811182</v>
      </c>
      <c r="AF90" s="4">
        <f t="shared" si="80"/>
        <v>-1.0958132849179067</v>
      </c>
      <c r="AG90" s="4">
        <f t="shared" si="80"/>
        <v>1.2020804939871437</v>
      </c>
      <c r="AH90" s="4">
        <f t="shared" si="80"/>
        <v>1.5449513179102681</v>
      </c>
      <c r="AI90" s="4"/>
      <c r="AJ90" s="4"/>
      <c r="AK90" s="4">
        <f t="shared" si="81"/>
        <v>1.6752068443558834</v>
      </c>
      <c r="AL90" s="4">
        <f t="shared" si="82"/>
        <v>19.04548301200143</v>
      </c>
      <c r="AM90" s="1"/>
      <c r="AP90" s="24">
        <v>16</v>
      </c>
      <c r="AQ90" s="24">
        <f t="shared" si="85"/>
        <v>0.70779437088686969</v>
      </c>
      <c r="AR90" s="24">
        <f t="shared" si="86"/>
        <v>4</v>
      </c>
      <c r="AS90" s="24">
        <f t="shared" si="87"/>
        <v>1.0881227041123092</v>
      </c>
      <c r="AT90" s="1">
        <f t="shared" si="88"/>
        <v>0.54406135205615458</v>
      </c>
      <c r="AU90" s="1"/>
      <c r="AV90" s="1"/>
      <c r="AW90" s="1"/>
      <c r="AX90" s="1"/>
    </row>
    <row r="91" spans="1:50" x14ac:dyDescent="0.25">
      <c r="A91" s="1"/>
      <c r="B91" s="5">
        <v>22</v>
      </c>
      <c r="C91" s="4">
        <v>1.5081640005615751</v>
      </c>
      <c r="D91" s="4">
        <v>1.4732511042057534</v>
      </c>
      <c r="E91" s="4">
        <v>1.6184732991495747</v>
      </c>
      <c r="F91" s="4">
        <v>1.3387104934906158</v>
      </c>
      <c r="G91" s="4"/>
      <c r="H91" s="4"/>
      <c r="I91" s="4">
        <v>1.5040095499548503</v>
      </c>
      <c r="J91" s="4">
        <v>1.9509677466751745</v>
      </c>
      <c r="K91" s="1"/>
      <c r="L91" s="1"/>
      <c r="M91" s="1"/>
      <c r="N91" s="14"/>
      <c r="O91" s="1"/>
      <c r="P91" s="5">
        <v>22</v>
      </c>
      <c r="Q91" s="4">
        <f t="shared" si="83"/>
        <v>2.4194697244978913E-2</v>
      </c>
      <c r="R91" s="4">
        <f t="shared" si="79"/>
        <v>-3.4353746482176373E-2</v>
      </c>
      <c r="S91" s="4">
        <f t="shared" si="79"/>
        <v>2.2899633410454978E-2</v>
      </c>
      <c r="T91" s="4">
        <f t="shared" si="79"/>
        <v>3.1262659430345785E-2</v>
      </c>
      <c r="U91" s="4">
        <f t="shared" si="79"/>
        <v>0</v>
      </c>
      <c r="V91" s="4">
        <f t="shared" si="79"/>
        <v>0</v>
      </c>
      <c r="W91" s="4">
        <f t="shared" si="79"/>
        <v>7.8734721684726505E-2</v>
      </c>
      <c r="X91" s="4">
        <f t="shared" si="79"/>
        <v>0.43455981747044592</v>
      </c>
      <c r="Y91" s="1"/>
      <c r="Z91" s="1"/>
      <c r="AA91" s="1"/>
      <c r="AC91" s="1"/>
      <c r="AD91" s="5">
        <v>22</v>
      </c>
      <c r="AE91" s="4">
        <f t="shared" si="84"/>
        <v>0.75608428890559098</v>
      </c>
      <c r="AF91" s="4">
        <f t="shared" si="80"/>
        <v>-1.6437199273768601</v>
      </c>
      <c r="AG91" s="4">
        <f t="shared" si="80"/>
        <v>0.90156037049035342</v>
      </c>
      <c r="AH91" s="4">
        <f t="shared" si="80"/>
        <v>0.87082616797620571</v>
      </c>
      <c r="AI91" s="4"/>
      <c r="AJ91" s="4"/>
      <c r="AK91" s="4">
        <f t="shared" si="81"/>
        <v>1.6752068443558834</v>
      </c>
      <c r="AL91" s="4">
        <f t="shared" si="82"/>
        <v>17.108654231119917</v>
      </c>
      <c r="AM91" s="1"/>
      <c r="AP91" s="24">
        <v>18</v>
      </c>
      <c r="AQ91" s="24">
        <f t="shared" si="85"/>
        <v>0.31294990224952834</v>
      </c>
      <c r="AR91" s="24">
        <f t="shared" si="86"/>
        <v>4</v>
      </c>
      <c r="AS91" s="24">
        <f t="shared" si="87"/>
        <v>0.63304780709494168</v>
      </c>
      <c r="AT91" s="1">
        <f t="shared" si="88"/>
        <v>0.31652390354747084</v>
      </c>
      <c r="AU91" s="1"/>
      <c r="AV91" s="1"/>
      <c r="AW91" s="1"/>
      <c r="AX91" s="1"/>
    </row>
    <row r="92" spans="1:50" x14ac:dyDescent="0.25">
      <c r="A92" s="1"/>
      <c r="B92" s="5">
        <v>24</v>
      </c>
      <c r="C92" s="4">
        <v>1.5000991014799154</v>
      </c>
      <c r="D92" s="4">
        <v>1.4881145938453499</v>
      </c>
      <c r="E92" s="4">
        <v>1.6261065102863932</v>
      </c>
      <c r="F92" s="4">
        <v>1.3548445554123709</v>
      </c>
      <c r="G92" s="4"/>
      <c r="H92" s="4"/>
      <c r="I92" s="4">
        <v>1.5040095499548503</v>
      </c>
      <c r="J92" s="4">
        <v>1.9673662303533046</v>
      </c>
      <c r="K92" s="1"/>
      <c r="L92" s="1"/>
      <c r="M92" s="1"/>
      <c r="N92" s="14"/>
      <c r="O92" s="1"/>
      <c r="P92" s="5">
        <v>24</v>
      </c>
      <c r="Q92" s="4">
        <f t="shared" si="83"/>
        <v>1.6129798163319276E-2</v>
      </c>
      <c r="R92" s="4">
        <f t="shared" si="79"/>
        <v>-1.9490256842579878E-2</v>
      </c>
      <c r="S92" s="4">
        <f t="shared" si="79"/>
        <v>3.0532844547273452E-2</v>
      </c>
      <c r="T92" s="4">
        <f t="shared" si="79"/>
        <v>4.7396721352100935E-2</v>
      </c>
      <c r="U92" s="4">
        <f t="shared" si="79"/>
        <v>0</v>
      </c>
      <c r="V92" s="4">
        <f t="shared" si="79"/>
        <v>0</v>
      </c>
      <c r="W92" s="4">
        <f t="shared" si="79"/>
        <v>7.8734721684726505E-2</v>
      </c>
      <c r="X92" s="4">
        <f t="shared" si="79"/>
        <v>0.45095830114857605</v>
      </c>
      <c r="Y92" s="1"/>
      <c r="Z92" s="1"/>
      <c r="AA92" s="1"/>
      <c r="AC92" s="1"/>
      <c r="AD92" s="5">
        <v>24</v>
      </c>
      <c r="AE92" s="4">
        <f t="shared" si="84"/>
        <v>0.50405619260372736</v>
      </c>
      <c r="AF92" s="4">
        <f t="shared" si="80"/>
        <v>-0.93254817428611869</v>
      </c>
      <c r="AG92" s="4">
        <f t="shared" si="80"/>
        <v>1.2020804939871437</v>
      </c>
      <c r="AH92" s="4">
        <f t="shared" si="80"/>
        <v>1.320242934598912</v>
      </c>
      <c r="AI92" s="4"/>
      <c r="AJ92" s="4"/>
      <c r="AK92" s="4">
        <f t="shared" si="81"/>
        <v>1.6752068443558834</v>
      </c>
      <c r="AL92" s="4">
        <f t="shared" si="82"/>
        <v>17.754263824747088</v>
      </c>
      <c r="AM92" s="1"/>
      <c r="AP92" s="24">
        <v>20</v>
      </c>
      <c r="AQ92" s="24">
        <f t="shared" si="85"/>
        <v>0.79084677619767174</v>
      </c>
      <c r="AR92" s="24">
        <f t="shared" si="86"/>
        <v>4</v>
      </c>
      <c r="AS92" s="24">
        <f t="shared" si="87"/>
        <v>1.2672250731644734</v>
      </c>
      <c r="AT92" s="1">
        <f t="shared" si="88"/>
        <v>0.63361253658223671</v>
      </c>
      <c r="AU92" s="1"/>
      <c r="AV92" s="1"/>
      <c r="AW92" s="1"/>
      <c r="AX92" s="1"/>
    </row>
    <row r="93" spans="1:50" x14ac:dyDescent="0.25">
      <c r="A93" s="1"/>
      <c r="B93" s="5">
        <v>26</v>
      </c>
      <c r="C93" s="4">
        <v>1.5000991014799154</v>
      </c>
      <c r="D93" s="4">
        <v>1.4853118406358501</v>
      </c>
      <c r="E93" s="4">
        <v>1.6108400880127562</v>
      </c>
      <c r="F93" s="4">
        <v>1.3559555554234499</v>
      </c>
      <c r="G93" s="4"/>
      <c r="H93" s="4"/>
      <c r="I93" s="4">
        <v>1.5276299664602684</v>
      </c>
      <c r="J93" s="4">
        <v>1.9837647140314301</v>
      </c>
      <c r="K93" s="1"/>
      <c r="L93" s="1"/>
      <c r="M93" s="1"/>
      <c r="N93" s="14"/>
      <c r="O93" s="1"/>
      <c r="P93" s="5">
        <v>26</v>
      </c>
      <c r="Q93" s="4">
        <f t="shared" si="83"/>
        <v>1.6129798163319276E-2</v>
      </c>
      <c r="R93" s="4">
        <f t="shared" si="79"/>
        <v>-2.2293010052079731E-2</v>
      </c>
      <c r="S93" s="4">
        <f t="shared" si="79"/>
        <v>1.5266422273636504E-2</v>
      </c>
      <c r="T93" s="4">
        <f t="shared" si="79"/>
        <v>4.8507721363179934E-2</v>
      </c>
      <c r="U93" s="4">
        <f t="shared" si="79"/>
        <v>0</v>
      </c>
      <c r="V93" s="4">
        <f t="shared" si="79"/>
        <v>0</v>
      </c>
      <c r="W93" s="4">
        <f t="shared" si="79"/>
        <v>0.10235513819014463</v>
      </c>
      <c r="X93" s="4">
        <f t="shared" si="79"/>
        <v>0.46735678482670151</v>
      </c>
      <c r="Y93" s="1"/>
      <c r="Z93" s="1"/>
      <c r="AA93" s="1"/>
      <c r="AC93" s="1"/>
      <c r="AD93" s="5">
        <v>26</v>
      </c>
      <c r="AE93" s="4">
        <f t="shared" si="84"/>
        <v>0.50405619260372736</v>
      </c>
      <c r="AF93" s="4">
        <f t="shared" si="80"/>
        <v>-1.0666511986641021</v>
      </c>
      <c r="AG93" s="4">
        <f t="shared" si="80"/>
        <v>0.60104024699356318</v>
      </c>
      <c r="AH93" s="4">
        <f t="shared" si="80"/>
        <v>1.3511900101164327</v>
      </c>
      <c r="AI93" s="4"/>
      <c r="AJ93" s="4"/>
      <c r="AK93" s="4">
        <f t="shared" si="81"/>
        <v>2.1777688976626521</v>
      </c>
      <c r="AL93" s="4">
        <f t="shared" si="82"/>
        <v>18.399873418374074</v>
      </c>
      <c r="AM93" s="1"/>
      <c r="AP93" s="24">
        <v>22</v>
      </c>
      <c r="AQ93" s="24">
        <f t="shared" si="85"/>
        <v>0.2211877249988225</v>
      </c>
      <c r="AR93" s="24">
        <f t="shared" si="86"/>
        <v>4</v>
      </c>
      <c r="AS93" s="24">
        <f t="shared" si="87"/>
        <v>1.244846969081725</v>
      </c>
      <c r="AT93" s="1">
        <f t="shared" si="88"/>
        <v>0.62242348454086249</v>
      </c>
      <c r="AU93" s="1"/>
      <c r="AV93" s="1"/>
      <c r="AW93" s="1"/>
      <c r="AX93" s="1"/>
    </row>
    <row r="94" spans="1:5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P94" s="24">
        <v>24</v>
      </c>
      <c r="AQ94" s="24">
        <f t="shared" si="85"/>
        <v>0.52345786172591602</v>
      </c>
      <c r="AR94" s="24">
        <f t="shared" si="86"/>
        <v>4</v>
      </c>
      <c r="AS94" s="24">
        <f t="shared" si="87"/>
        <v>1.0353300811880544</v>
      </c>
      <c r="AT94" s="1">
        <f t="shared" si="88"/>
        <v>0.51766504059402718</v>
      </c>
      <c r="AU94" s="1"/>
      <c r="AV94" s="1"/>
      <c r="AW94" s="1"/>
      <c r="AX94" s="1"/>
    </row>
    <row r="95" spans="1:50" x14ac:dyDescent="0.25">
      <c r="AP95" s="24">
        <v>26</v>
      </c>
      <c r="AQ95" s="24">
        <f>AVERAGE(AE93:AH93)</f>
        <v>0.34740881276240532</v>
      </c>
      <c r="AR95" s="24">
        <f t="shared" si="86"/>
        <v>4</v>
      </c>
      <c r="AS95" s="24">
        <f>STDEV(AE93:AH93)</f>
        <v>1.0158756016557549</v>
      </c>
      <c r="AT95" s="1">
        <f t="shared" si="88"/>
        <v>0.50793780082787743</v>
      </c>
      <c r="AU95" s="1"/>
      <c r="AV95" s="1"/>
      <c r="AW95" s="1"/>
      <c r="AX95" s="1"/>
    </row>
  </sheetData>
  <mergeCells count="17">
    <mergeCell ref="AP6:AX6"/>
    <mergeCell ref="AP29:AX29"/>
    <mergeCell ref="AP52:AX52"/>
    <mergeCell ref="AP75:AX75"/>
    <mergeCell ref="B49:J49"/>
    <mergeCell ref="P49:X49"/>
    <mergeCell ref="AD49:AL49"/>
    <mergeCell ref="B72:J72"/>
    <mergeCell ref="P72:X72"/>
    <mergeCell ref="AD72:AL72"/>
    <mergeCell ref="A1:I1"/>
    <mergeCell ref="B3:J3"/>
    <mergeCell ref="P3:X3"/>
    <mergeCell ref="AD3:AL3"/>
    <mergeCell ref="B26:J26"/>
    <mergeCell ref="P26:X26"/>
    <mergeCell ref="AD26:AL2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95"/>
  <sheetViews>
    <sheetView topLeftCell="AN1" zoomScale="75" zoomScaleNormal="75" zoomScalePageLayoutView="75" workbookViewId="0">
      <selection activeCell="AV15" sqref="AV15"/>
    </sheetView>
  </sheetViews>
  <sheetFormatPr baseColWidth="10" defaultRowHeight="15" x14ac:dyDescent="0.25"/>
  <cols>
    <col min="11" max="11" width="10.85546875" style="24"/>
    <col min="14" max="14" width="5.7109375" style="22" customWidth="1"/>
    <col min="25" max="25" width="10.85546875" style="24"/>
    <col min="28" max="28" width="5.7109375" style="22" customWidth="1"/>
    <col min="39" max="39" width="10.85546875" style="24"/>
    <col min="40" max="40" width="10.85546875" style="31"/>
    <col min="42" max="42" width="5.7109375" style="22" customWidth="1"/>
    <col min="43" max="52" width="10.85546875" style="1"/>
  </cols>
  <sheetData>
    <row r="1" spans="1:52" ht="15.75" x14ac:dyDescent="0.25">
      <c r="A1" s="210" t="s">
        <v>23</v>
      </c>
      <c r="B1" s="210"/>
      <c r="C1" s="210"/>
      <c r="D1" s="210"/>
      <c r="E1" s="210"/>
      <c r="F1" s="210"/>
      <c r="G1" s="210"/>
      <c r="H1" s="210"/>
      <c r="I1" s="210"/>
      <c r="J1" s="15"/>
      <c r="K1" s="15"/>
      <c r="L1" s="15"/>
      <c r="M1" s="15"/>
      <c r="N1" s="14"/>
      <c r="O1" s="10"/>
      <c r="P1" s="10"/>
      <c r="Q1" s="10"/>
      <c r="R1" s="10"/>
      <c r="S1" s="10"/>
      <c r="T1" s="10"/>
      <c r="U1" s="10"/>
      <c r="V1" s="10"/>
      <c r="W1" s="10"/>
      <c r="X1" s="10"/>
      <c r="Y1" s="15"/>
      <c r="Z1" s="10"/>
      <c r="AA1" s="10"/>
      <c r="AB1" s="21"/>
      <c r="AC1" s="10"/>
      <c r="AD1" s="1"/>
      <c r="AE1" s="1"/>
      <c r="AF1" s="1"/>
      <c r="AG1" s="1"/>
      <c r="AH1" s="1"/>
      <c r="AI1" s="1"/>
      <c r="AJ1" s="1"/>
      <c r="AK1" s="10"/>
      <c r="AL1" s="10"/>
      <c r="AM1" s="15"/>
      <c r="AN1" s="29"/>
    </row>
    <row r="2" spans="1:52" ht="18.75" x14ac:dyDescent="0.3">
      <c r="A2" s="16"/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4"/>
      <c r="O2" s="1"/>
      <c r="P2" s="13" t="s">
        <v>2</v>
      </c>
      <c r="Q2" s="12"/>
      <c r="R2" s="12"/>
      <c r="S2" s="1"/>
      <c r="T2" s="1"/>
      <c r="U2" s="1"/>
      <c r="V2" s="1"/>
      <c r="W2" s="1"/>
      <c r="X2" s="1"/>
      <c r="Y2" s="16"/>
      <c r="Z2" s="1"/>
      <c r="AA2" s="1"/>
      <c r="AB2" s="14"/>
      <c r="AC2" s="1"/>
      <c r="AD2" s="13" t="s">
        <v>3</v>
      </c>
      <c r="AE2" s="1"/>
      <c r="AF2" s="1"/>
      <c r="AG2" s="1"/>
      <c r="AH2" s="1"/>
      <c r="AI2" s="1"/>
      <c r="AJ2" s="1"/>
      <c r="AK2" s="1"/>
      <c r="AL2" s="1"/>
      <c r="AM2" s="16"/>
      <c r="AN2" s="30"/>
    </row>
    <row r="3" spans="1:52" x14ac:dyDescent="0.25">
      <c r="A3" s="11"/>
      <c r="B3" s="211" t="s">
        <v>4</v>
      </c>
      <c r="C3" s="212"/>
      <c r="D3" s="212"/>
      <c r="E3" s="212"/>
      <c r="F3" s="212"/>
      <c r="G3" s="212"/>
      <c r="H3" s="212"/>
      <c r="I3" s="212"/>
      <c r="J3" s="212"/>
      <c r="K3" s="212"/>
      <c r="L3" s="16"/>
      <c r="M3" s="16"/>
      <c r="N3" s="14"/>
      <c r="O3" s="11"/>
      <c r="P3" s="211" t="s">
        <v>4</v>
      </c>
      <c r="Q3" s="212"/>
      <c r="R3" s="212"/>
      <c r="S3" s="212"/>
      <c r="T3" s="212"/>
      <c r="U3" s="212"/>
      <c r="V3" s="212"/>
      <c r="W3" s="212"/>
      <c r="X3" s="212"/>
      <c r="Y3" s="212"/>
      <c r="Z3" s="1"/>
      <c r="AA3" s="1"/>
      <c r="AB3" s="14"/>
      <c r="AC3" s="11"/>
      <c r="AD3" s="211" t="s">
        <v>4</v>
      </c>
      <c r="AE3" s="212"/>
      <c r="AF3" s="212"/>
      <c r="AG3" s="212"/>
      <c r="AH3" s="212"/>
      <c r="AI3" s="212"/>
      <c r="AJ3" s="212"/>
      <c r="AK3" s="212"/>
      <c r="AL3" s="212"/>
      <c r="AM3" s="212"/>
    </row>
    <row r="4" spans="1:52" ht="30" x14ac:dyDescent="0.25">
      <c r="A4" s="2"/>
      <c r="B4" s="19" t="s">
        <v>5</v>
      </c>
      <c r="C4" s="41" t="s">
        <v>43</v>
      </c>
      <c r="D4" s="41" t="s">
        <v>42</v>
      </c>
      <c r="E4" s="41" t="s">
        <v>36</v>
      </c>
      <c r="F4" s="41" t="s">
        <v>58</v>
      </c>
      <c r="G4" s="35" t="s">
        <v>37</v>
      </c>
      <c r="H4" s="35" t="s">
        <v>38</v>
      </c>
      <c r="I4" s="35" t="s">
        <v>39</v>
      </c>
      <c r="J4" s="35" t="s">
        <v>40</v>
      </c>
      <c r="K4" s="34" t="s">
        <v>44</v>
      </c>
      <c r="L4" s="16"/>
      <c r="M4" s="16"/>
      <c r="N4" s="14"/>
      <c r="O4" s="2"/>
      <c r="P4" s="19" t="s">
        <v>5</v>
      </c>
      <c r="Q4" s="41" t="s">
        <v>43</v>
      </c>
      <c r="R4" s="41" t="s">
        <v>42</v>
      </c>
      <c r="S4" s="41" t="s">
        <v>36</v>
      </c>
      <c r="T4" s="41" t="s">
        <v>58</v>
      </c>
      <c r="U4" s="35" t="s">
        <v>37</v>
      </c>
      <c r="V4" s="35" t="s">
        <v>38</v>
      </c>
      <c r="W4" s="35" t="s">
        <v>39</v>
      </c>
      <c r="X4" s="35" t="s">
        <v>40</v>
      </c>
      <c r="Y4" s="34" t="s">
        <v>44</v>
      </c>
      <c r="Z4" s="1"/>
      <c r="AA4" s="1"/>
      <c r="AB4" s="14"/>
      <c r="AC4" s="2"/>
      <c r="AD4" s="19" t="s">
        <v>5</v>
      </c>
      <c r="AE4" s="41" t="s">
        <v>43</v>
      </c>
      <c r="AF4" s="41" t="s">
        <v>42</v>
      </c>
      <c r="AG4" s="41" t="s">
        <v>36</v>
      </c>
      <c r="AH4" s="41" t="s">
        <v>58</v>
      </c>
      <c r="AI4" s="35" t="s">
        <v>37</v>
      </c>
      <c r="AJ4" s="35" t="s">
        <v>38</v>
      </c>
      <c r="AK4" s="35" t="s">
        <v>39</v>
      </c>
      <c r="AL4" s="35" t="s">
        <v>40</v>
      </c>
      <c r="AM4" s="34" t="s">
        <v>44</v>
      </c>
      <c r="AN4" s="32"/>
    </row>
    <row r="5" spans="1:52" x14ac:dyDescent="0.25">
      <c r="A5" s="2"/>
      <c r="B5" s="3" t="s">
        <v>14</v>
      </c>
      <c r="C5" s="36">
        <v>1.41</v>
      </c>
      <c r="D5" s="36">
        <v>1.35</v>
      </c>
      <c r="E5" s="36">
        <v>1.41</v>
      </c>
      <c r="F5" s="36">
        <v>1.44</v>
      </c>
      <c r="G5" s="36">
        <v>1.36</v>
      </c>
      <c r="H5" s="36">
        <v>1.32</v>
      </c>
      <c r="I5" s="36">
        <v>1.46</v>
      </c>
      <c r="J5" s="36">
        <v>1.5</v>
      </c>
      <c r="K5" s="3">
        <v>1.45</v>
      </c>
      <c r="L5" s="1"/>
      <c r="M5" s="1"/>
      <c r="N5" s="14"/>
      <c r="O5" s="2"/>
      <c r="P5" s="3" t="s">
        <v>14</v>
      </c>
      <c r="Q5" s="3">
        <f>C5</f>
        <v>1.41</v>
      </c>
      <c r="R5" s="3">
        <f t="shared" ref="R5:Y10" si="0">D5</f>
        <v>1.35</v>
      </c>
      <c r="S5" s="3">
        <f t="shared" si="0"/>
        <v>1.41</v>
      </c>
      <c r="T5" s="3">
        <f t="shared" si="0"/>
        <v>1.44</v>
      </c>
      <c r="U5" s="3">
        <f t="shared" si="0"/>
        <v>1.36</v>
      </c>
      <c r="V5" s="3">
        <f t="shared" si="0"/>
        <v>1.32</v>
      </c>
      <c r="W5" s="3">
        <f t="shared" si="0"/>
        <v>1.46</v>
      </c>
      <c r="X5" s="3">
        <f t="shared" si="0"/>
        <v>1.5</v>
      </c>
      <c r="Y5" s="3">
        <f t="shared" si="0"/>
        <v>1.45</v>
      </c>
      <c r="Z5" s="1"/>
      <c r="AA5" s="1"/>
      <c r="AB5" s="21"/>
      <c r="AC5" s="2"/>
      <c r="AD5" s="3" t="s">
        <v>14</v>
      </c>
      <c r="AE5" s="3">
        <f>C5</f>
        <v>1.41</v>
      </c>
      <c r="AF5" s="3">
        <f t="shared" ref="AF5:AM5" si="1">D5</f>
        <v>1.35</v>
      </c>
      <c r="AG5" s="3">
        <f t="shared" si="1"/>
        <v>1.41</v>
      </c>
      <c r="AH5" s="3">
        <f t="shared" si="1"/>
        <v>1.44</v>
      </c>
      <c r="AI5" s="3">
        <f t="shared" si="1"/>
        <v>1.36</v>
      </c>
      <c r="AJ5" s="3">
        <f t="shared" si="1"/>
        <v>1.32</v>
      </c>
      <c r="AK5" s="3">
        <f t="shared" si="1"/>
        <v>1.46</v>
      </c>
      <c r="AL5" s="3">
        <f t="shared" si="1"/>
        <v>1.5</v>
      </c>
      <c r="AM5" s="3">
        <f t="shared" si="1"/>
        <v>1.45</v>
      </c>
      <c r="AN5" s="2"/>
    </row>
    <row r="6" spans="1:52" x14ac:dyDescent="0.25">
      <c r="A6" s="2"/>
      <c r="B6" s="3" t="s">
        <v>15</v>
      </c>
      <c r="C6" s="3">
        <v>3.79</v>
      </c>
      <c r="D6" s="3">
        <v>4</v>
      </c>
      <c r="E6" s="3">
        <v>5</v>
      </c>
      <c r="F6" s="3">
        <v>4.63</v>
      </c>
      <c r="G6" s="3">
        <v>4.8899999999999997</v>
      </c>
      <c r="H6" s="3">
        <v>4.45</v>
      </c>
      <c r="I6" s="3">
        <v>3.48</v>
      </c>
      <c r="J6" s="3">
        <v>4.75</v>
      </c>
      <c r="K6" s="3">
        <v>4.8600000000000003</v>
      </c>
      <c r="L6" s="1"/>
      <c r="M6" s="1"/>
      <c r="N6" s="14"/>
      <c r="O6" s="2"/>
      <c r="P6" s="3" t="s">
        <v>15</v>
      </c>
      <c r="Q6" s="3">
        <f t="shared" ref="Q6:Q10" si="2">C6</f>
        <v>3.79</v>
      </c>
      <c r="R6" s="3">
        <f t="shared" si="0"/>
        <v>4</v>
      </c>
      <c r="S6" s="3">
        <f t="shared" si="0"/>
        <v>5</v>
      </c>
      <c r="T6" s="3">
        <f t="shared" si="0"/>
        <v>4.63</v>
      </c>
      <c r="U6" s="3">
        <f t="shared" si="0"/>
        <v>4.8899999999999997</v>
      </c>
      <c r="V6" s="3">
        <f t="shared" si="0"/>
        <v>4.45</v>
      </c>
      <c r="W6" s="3">
        <f t="shared" si="0"/>
        <v>3.48</v>
      </c>
      <c r="X6" s="3">
        <f t="shared" si="0"/>
        <v>4.75</v>
      </c>
      <c r="Y6" s="3">
        <f t="shared" si="0"/>
        <v>4.8600000000000003</v>
      </c>
      <c r="Z6" s="1"/>
      <c r="AA6" s="1"/>
      <c r="AB6" s="21"/>
      <c r="AC6" s="2"/>
      <c r="AD6" s="3" t="s">
        <v>15</v>
      </c>
      <c r="AE6" s="3">
        <f t="shared" ref="AE6:AE10" si="3">C6</f>
        <v>3.79</v>
      </c>
      <c r="AF6" s="3">
        <f t="shared" ref="AF6:AF10" si="4">D6</f>
        <v>4</v>
      </c>
      <c r="AG6" s="3">
        <f t="shared" ref="AG6:AG10" si="5">E6</f>
        <v>5</v>
      </c>
      <c r="AH6" s="3">
        <f t="shared" ref="AH6:AH10" si="6">F6</f>
        <v>4.63</v>
      </c>
      <c r="AI6" s="3">
        <f t="shared" ref="AI6:AI10" si="7">G6</f>
        <v>4.8899999999999997</v>
      </c>
      <c r="AJ6" s="3">
        <f t="shared" ref="AJ6:AJ10" si="8">H6</f>
        <v>4.45</v>
      </c>
      <c r="AK6" s="3">
        <f t="shared" ref="AK6:AK10" si="9">I6</f>
        <v>3.48</v>
      </c>
      <c r="AL6" s="3">
        <f t="shared" ref="AL6:AL10" si="10">J6</f>
        <v>4.75</v>
      </c>
      <c r="AM6" s="3">
        <f t="shared" ref="AM6:AM10" si="11">K6</f>
        <v>4.8600000000000003</v>
      </c>
      <c r="AN6" s="2"/>
      <c r="AR6" s="211" t="s">
        <v>4</v>
      </c>
      <c r="AS6" s="212"/>
      <c r="AT6" s="212"/>
      <c r="AU6" s="212"/>
      <c r="AV6" s="212"/>
      <c r="AW6" s="212"/>
      <c r="AX6" s="212"/>
      <c r="AY6" s="212"/>
      <c r="AZ6" s="212"/>
    </row>
    <row r="7" spans="1:52" x14ac:dyDescent="0.25">
      <c r="A7" s="1"/>
      <c r="B7" s="3" t="s">
        <v>16</v>
      </c>
      <c r="C7" s="3">
        <f>C6-C5</f>
        <v>2.38</v>
      </c>
      <c r="D7" s="3">
        <f t="shared" ref="D7:I7" si="12">D6-D5</f>
        <v>2.65</v>
      </c>
      <c r="E7" s="3">
        <f t="shared" si="12"/>
        <v>3.59</v>
      </c>
      <c r="F7" s="3">
        <f t="shared" si="12"/>
        <v>3.19</v>
      </c>
      <c r="G7" s="3">
        <f t="shared" si="12"/>
        <v>3.5299999999999994</v>
      </c>
      <c r="H7" s="3">
        <f>H6-H5</f>
        <v>3.13</v>
      </c>
      <c r="I7" s="3">
        <f t="shared" si="12"/>
        <v>2.02</v>
      </c>
      <c r="J7" s="3">
        <f>J6-J5</f>
        <v>3.25</v>
      </c>
      <c r="K7" s="3">
        <f t="shared" ref="K7" si="13">K6-K5</f>
        <v>3.41</v>
      </c>
      <c r="L7" s="1"/>
      <c r="M7" s="1"/>
      <c r="N7" s="14"/>
      <c r="O7" s="1"/>
      <c r="P7" s="3" t="s">
        <v>16</v>
      </c>
      <c r="Q7" s="3">
        <f t="shared" si="2"/>
        <v>2.38</v>
      </c>
      <c r="R7" s="3">
        <f t="shared" si="0"/>
        <v>2.65</v>
      </c>
      <c r="S7" s="3">
        <f t="shared" si="0"/>
        <v>3.59</v>
      </c>
      <c r="T7" s="3">
        <f t="shared" si="0"/>
        <v>3.19</v>
      </c>
      <c r="U7" s="3">
        <f t="shared" si="0"/>
        <v>3.5299999999999994</v>
      </c>
      <c r="V7" s="3">
        <f t="shared" si="0"/>
        <v>3.13</v>
      </c>
      <c r="W7" s="3">
        <f t="shared" si="0"/>
        <v>2.02</v>
      </c>
      <c r="X7" s="3">
        <f t="shared" si="0"/>
        <v>3.25</v>
      </c>
      <c r="Y7" s="3">
        <f t="shared" si="0"/>
        <v>3.41</v>
      </c>
      <c r="Z7" s="1"/>
      <c r="AA7" s="1"/>
      <c r="AB7" s="21"/>
      <c r="AC7" s="1"/>
      <c r="AD7" s="3" t="s">
        <v>16</v>
      </c>
      <c r="AE7" s="3">
        <f t="shared" si="3"/>
        <v>2.38</v>
      </c>
      <c r="AF7" s="3">
        <f t="shared" si="4"/>
        <v>2.65</v>
      </c>
      <c r="AG7" s="3">
        <f t="shared" si="5"/>
        <v>3.59</v>
      </c>
      <c r="AH7" s="3">
        <f t="shared" si="6"/>
        <v>3.19</v>
      </c>
      <c r="AI7" s="3">
        <f t="shared" si="7"/>
        <v>3.5299999999999994</v>
      </c>
      <c r="AJ7" s="3">
        <f t="shared" si="8"/>
        <v>3.13</v>
      </c>
      <c r="AK7" s="3">
        <f t="shared" si="9"/>
        <v>2.02</v>
      </c>
      <c r="AL7" s="3">
        <f t="shared" si="10"/>
        <v>3.25</v>
      </c>
      <c r="AM7" s="3">
        <f t="shared" si="11"/>
        <v>3.41</v>
      </c>
      <c r="AN7" s="2"/>
    </row>
    <row r="8" spans="1:52" x14ac:dyDescent="0.25">
      <c r="A8" s="2"/>
      <c r="B8" s="3" t="s">
        <v>17</v>
      </c>
      <c r="C8" s="3">
        <v>1.4537207715496183</v>
      </c>
      <c r="D8" s="3">
        <v>1.516285917733706</v>
      </c>
      <c r="E8" s="3">
        <v>1.5515380673150263</v>
      </c>
      <c r="F8" s="3">
        <v>1.306791186234157</v>
      </c>
      <c r="G8" s="3">
        <v>1.4550807589708772</v>
      </c>
      <c r="H8" s="3">
        <v>1.4241622893452661</v>
      </c>
      <c r="I8" s="3">
        <v>1.5721533431859676</v>
      </c>
      <c r="J8" s="3">
        <v>1.5817721354166672</v>
      </c>
      <c r="K8" s="3">
        <v>1.5278906589457606</v>
      </c>
      <c r="L8" s="1"/>
      <c r="M8" s="1"/>
      <c r="N8" s="14"/>
      <c r="O8" s="2"/>
      <c r="P8" s="3" t="s">
        <v>17</v>
      </c>
      <c r="Q8" s="3">
        <f t="shared" si="2"/>
        <v>1.4537207715496183</v>
      </c>
      <c r="R8" s="3">
        <f t="shared" si="0"/>
        <v>1.516285917733706</v>
      </c>
      <c r="S8" s="3">
        <f t="shared" si="0"/>
        <v>1.5515380673150263</v>
      </c>
      <c r="T8" s="3">
        <f t="shared" si="0"/>
        <v>1.306791186234157</v>
      </c>
      <c r="U8" s="3">
        <f t="shared" si="0"/>
        <v>1.4550807589708772</v>
      </c>
      <c r="V8" s="3">
        <f t="shared" si="0"/>
        <v>1.4241622893452661</v>
      </c>
      <c r="W8" s="3">
        <f>I8</f>
        <v>1.5721533431859676</v>
      </c>
      <c r="X8" s="3">
        <f t="shared" si="0"/>
        <v>1.5817721354166672</v>
      </c>
      <c r="Y8" s="3">
        <f t="shared" si="0"/>
        <v>1.5278906589457606</v>
      </c>
      <c r="Z8" s="1"/>
      <c r="AA8" s="1"/>
      <c r="AB8" s="21"/>
      <c r="AC8" s="2"/>
      <c r="AD8" s="3" t="s">
        <v>17</v>
      </c>
      <c r="AE8" s="3">
        <f t="shared" si="3"/>
        <v>1.4537207715496183</v>
      </c>
      <c r="AF8" s="3">
        <f t="shared" si="4"/>
        <v>1.516285917733706</v>
      </c>
      <c r="AG8" s="3">
        <f t="shared" si="5"/>
        <v>1.5515380673150263</v>
      </c>
      <c r="AH8" s="3">
        <f t="shared" si="6"/>
        <v>1.306791186234157</v>
      </c>
      <c r="AI8" s="3">
        <f t="shared" si="7"/>
        <v>1.4550807589708772</v>
      </c>
      <c r="AJ8" s="3">
        <f t="shared" si="8"/>
        <v>1.4241622893452661</v>
      </c>
      <c r="AK8" s="3">
        <f t="shared" si="9"/>
        <v>1.5721533431859676</v>
      </c>
      <c r="AL8" s="3">
        <f t="shared" si="10"/>
        <v>1.5817721354166672</v>
      </c>
      <c r="AM8" s="3">
        <f t="shared" si="11"/>
        <v>1.5278906589457606</v>
      </c>
      <c r="AN8" s="2"/>
    </row>
    <row r="9" spans="1:52" x14ac:dyDescent="0.25">
      <c r="A9" s="2"/>
      <c r="B9" s="3" t="s">
        <v>18</v>
      </c>
      <c r="C9" s="3">
        <v>3.45</v>
      </c>
      <c r="D9" s="3">
        <v>3.61</v>
      </c>
      <c r="E9" s="3">
        <v>3.47</v>
      </c>
      <c r="F9" s="3">
        <v>3.43</v>
      </c>
      <c r="G9" s="3">
        <v>1.84</v>
      </c>
      <c r="H9" s="3">
        <v>2.39</v>
      </c>
      <c r="I9" s="3">
        <v>2.19</v>
      </c>
      <c r="J9" s="3">
        <v>2.27</v>
      </c>
      <c r="K9" s="3">
        <v>3.49</v>
      </c>
      <c r="L9" s="1"/>
      <c r="M9" s="1"/>
      <c r="N9" s="14"/>
      <c r="O9" s="2"/>
      <c r="P9" s="3" t="s">
        <v>18</v>
      </c>
      <c r="Q9" s="3">
        <f t="shared" si="2"/>
        <v>3.45</v>
      </c>
      <c r="R9" s="3">
        <f t="shared" si="0"/>
        <v>3.61</v>
      </c>
      <c r="S9" s="3">
        <f t="shared" si="0"/>
        <v>3.47</v>
      </c>
      <c r="T9" s="3">
        <f t="shared" si="0"/>
        <v>3.43</v>
      </c>
      <c r="U9" s="3">
        <f t="shared" si="0"/>
        <v>1.84</v>
      </c>
      <c r="V9" s="3">
        <f t="shared" si="0"/>
        <v>2.39</v>
      </c>
      <c r="W9" s="3">
        <f t="shared" si="0"/>
        <v>2.19</v>
      </c>
      <c r="X9" s="3">
        <f t="shared" si="0"/>
        <v>2.27</v>
      </c>
      <c r="Y9" s="3">
        <f t="shared" si="0"/>
        <v>3.49</v>
      </c>
      <c r="Z9" s="1"/>
      <c r="AA9" s="1"/>
      <c r="AB9" s="21"/>
      <c r="AC9" s="2"/>
      <c r="AD9" s="3" t="s">
        <v>18</v>
      </c>
      <c r="AE9" s="3">
        <f t="shared" si="3"/>
        <v>3.45</v>
      </c>
      <c r="AF9" s="3">
        <f t="shared" si="4"/>
        <v>3.61</v>
      </c>
      <c r="AG9" s="3">
        <f t="shared" si="5"/>
        <v>3.47</v>
      </c>
      <c r="AH9" s="3">
        <f t="shared" si="6"/>
        <v>3.43</v>
      </c>
      <c r="AI9" s="3">
        <f t="shared" si="7"/>
        <v>1.84</v>
      </c>
      <c r="AJ9" s="3">
        <f t="shared" si="8"/>
        <v>2.39</v>
      </c>
      <c r="AK9" s="3">
        <f t="shared" si="9"/>
        <v>2.19</v>
      </c>
      <c r="AL9" s="3">
        <f t="shared" si="10"/>
        <v>2.27</v>
      </c>
      <c r="AM9" s="3">
        <f t="shared" si="11"/>
        <v>3.49</v>
      </c>
      <c r="AN9" s="2"/>
    </row>
    <row r="10" spans="1:52" x14ac:dyDescent="0.25">
      <c r="A10" s="1"/>
      <c r="B10" s="3" t="s">
        <v>16</v>
      </c>
      <c r="C10" s="3">
        <f>C9-C8</f>
        <v>1.9962792284503819</v>
      </c>
      <c r="D10" s="3">
        <f t="shared" ref="D10:J10" si="14">D9-D8</f>
        <v>2.0937140822662936</v>
      </c>
      <c r="E10" s="3">
        <f t="shared" si="14"/>
        <v>1.9184619326849739</v>
      </c>
      <c r="F10" s="3">
        <f t="shared" si="14"/>
        <v>2.1232088137658431</v>
      </c>
      <c r="G10" s="3">
        <f t="shared" si="14"/>
        <v>0.38491924102912289</v>
      </c>
      <c r="H10" s="3">
        <f t="shared" si="14"/>
        <v>0.96583771065473401</v>
      </c>
      <c r="I10" s="3">
        <f t="shared" si="14"/>
        <v>0.61784665681403239</v>
      </c>
      <c r="J10" s="3">
        <f t="shared" si="14"/>
        <v>0.68822786458333285</v>
      </c>
      <c r="K10" s="3">
        <f t="shared" ref="K10" si="15">K9-K8</f>
        <v>1.9621093410542396</v>
      </c>
      <c r="L10" s="1"/>
      <c r="M10" s="1"/>
      <c r="N10" s="14"/>
      <c r="O10" s="1"/>
      <c r="P10" s="3" t="s">
        <v>16</v>
      </c>
      <c r="Q10" s="3">
        <f t="shared" si="2"/>
        <v>1.9962792284503819</v>
      </c>
      <c r="R10" s="3">
        <f t="shared" si="0"/>
        <v>2.0937140822662936</v>
      </c>
      <c r="S10" s="3">
        <f t="shared" si="0"/>
        <v>1.9184619326849739</v>
      </c>
      <c r="T10" s="3">
        <f t="shared" si="0"/>
        <v>2.1232088137658431</v>
      </c>
      <c r="U10" s="3">
        <f t="shared" si="0"/>
        <v>0.38491924102912289</v>
      </c>
      <c r="V10" s="3">
        <f t="shared" si="0"/>
        <v>0.96583771065473401</v>
      </c>
      <c r="W10" s="3">
        <f t="shared" si="0"/>
        <v>0.61784665681403239</v>
      </c>
      <c r="X10" s="3">
        <f t="shared" si="0"/>
        <v>0.68822786458333285</v>
      </c>
      <c r="Y10" s="3">
        <f t="shared" si="0"/>
        <v>1.9621093410542396</v>
      </c>
      <c r="Z10" s="1"/>
      <c r="AA10" s="1"/>
      <c r="AB10" s="21"/>
      <c r="AC10" s="1"/>
      <c r="AD10" s="3" t="s">
        <v>16</v>
      </c>
      <c r="AE10" s="3">
        <f t="shared" si="3"/>
        <v>1.9962792284503819</v>
      </c>
      <c r="AF10" s="3">
        <f t="shared" si="4"/>
        <v>2.0937140822662936</v>
      </c>
      <c r="AG10" s="3">
        <f t="shared" si="5"/>
        <v>1.9184619326849739</v>
      </c>
      <c r="AH10" s="3">
        <f t="shared" si="6"/>
        <v>2.1232088137658431</v>
      </c>
      <c r="AI10" s="3">
        <f t="shared" si="7"/>
        <v>0.38491924102912289</v>
      </c>
      <c r="AJ10" s="3">
        <f t="shared" si="8"/>
        <v>0.96583771065473401</v>
      </c>
      <c r="AK10" s="3">
        <f t="shared" si="9"/>
        <v>0.61784665681403239</v>
      </c>
      <c r="AL10" s="3">
        <f t="shared" si="10"/>
        <v>0.68822786458333285</v>
      </c>
      <c r="AM10" s="3">
        <f t="shared" si="11"/>
        <v>1.9621093410542396</v>
      </c>
      <c r="AN10" s="2"/>
    </row>
    <row r="11" spans="1:52" x14ac:dyDescent="0.25">
      <c r="A11" s="6" t="s">
        <v>19</v>
      </c>
      <c r="B11" s="7">
        <v>0</v>
      </c>
      <c r="C11" s="4">
        <v>1.4537207715496183</v>
      </c>
      <c r="D11" s="4">
        <v>1.516285917733706</v>
      </c>
      <c r="E11" s="4">
        <v>1.5515380673150263</v>
      </c>
      <c r="F11" s="4">
        <v>1.306791186234157</v>
      </c>
      <c r="G11" s="4">
        <v>1.4550807589708772</v>
      </c>
      <c r="H11" s="4">
        <v>1.4241622893452661</v>
      </c>
      <c r="I11" s="4">
        <v>1.5721533431859676</v>
      </c>
      <c r="J11" s="4">
        <v>1.5817721354166672</v>
      </c>
      <c r="K11" s="4">
        <v>1.5278906589457606</v>
      </c>
      <c r="L11" s="1"/>
      <c r="M11" s="1"/>
      <c r="N11" s="14"/>
      <c r="O11" s="6" t="s">
        <v>19</v>
      </c>
      <c r="P11" s="7">
        <v>0</v>
      </c>
      <c r="Q11" s="4">
        <f>C11-C$8</f>
        <v>0</v>
      </c>
      <c r="R11" s="4">
        <f t="shared" ref="R11:U24" si="16">D11-D$8</f>
        <v>0</v>
      </c>
      <c r="S11" s="4">
        <f t="shared" si="16"/>
        <v>0</v>
      </c>
      <c r="T11" s="4">
        <f t="shared" si="16"/>
        <v>0</v>
      </c>
      <c r="U11" s="4">
        <f>G11-G$8</f>
        <v>0</v>
      </c>
      <c r="V11" s="4">
        <f>H11-H$8</f>
        <v>0</v>
      </c>
      <c r="W11" s="4">
        <f t="shared" ref="W11:Y24" si="17">I11-I$8</f>
        <v>0</v>
      </c>
      <c r="X11" s="4">
        <f t="shared" si="17"/>
        <v>0</v>
      </c>
      <c r="Y11" s="4">
        <f>K11-K$8</f>
        <v>0</v>
      </c>
      <c r="Z11" s="1"/>
      <c r="AA11" s="1"/>
      <c r="AB11" s="21"/>
      <c r="AC11" s="6" t="s">
        <v>19</v>
      </c>
      <c r="AD11" s="7">
        <v>0</v>
      </c>
      <c r="AE11" s="4">
        <f>(Q11*100)/Q$7</f>
        <v>0</v>
      </c>
      <c r="AF11" s="4">
        <f>(R11*100)/R$7</f>
        <v>0</v>
      </c>
      <c r="AG11" s="4">
        <f t="shared" ref="AF11:AH24" si="18">(S11*100)/S$7</f>
        <v>0</v>
      </c>
      <c r="AH11" s="4">
        <f t="shared" si="18"/>
        <v>0</v>
      </c>
      <c r="AI11" s="4">
        <f>(U11*100)/U$7</f>
        <v>0</v>
      </c>
      <c r="AJ11" s="4">
        <f>(V11*100)/V$7</f>
        <v>0</v>
      </c>
      <c r="AK11" s="4">
        <f t="shared" ref="AK11:AK24" si="19">(W11*100)/W$7</f>
        <v>0</v>
      </c>
      <c r="AL11" s="4">
        <f>(X11*100)/X$7</f>
        <v>0</v>
      </c>
      <c r="AM11" s="4">
        <f>(Y11*100)/Y$7</f>
        <v>0</v>
      </c>
      <c r="AN11" s="2"/>
    </row>
    <row r="12" spans="1:52" x14ac:dyDescent="0.25">
      <c r="A12" s="2"/>
      <c r="B12" s="7">
        <v>2</v>
      </c>
      <c r="C12" s="4">
        <v>1.4481264623772829</v>
      </c>
      <c r="D12" s="4">
        <v>1.7303337416856961</v>
      </c>
      <c r="E12" s="4">
        <v>1.7158813942124334</v>
      </c>
      <c r="F12" s="4">
        <v>1.7154862253289493</v>
      </c>
      <c r="G12" s="4">
        <v>2.2535031812673121</v>
      </c>
      <c r="H12" s="4">
        <v>2.2670494044620275</v>
      </c>
      <c r="I12" s="4">
        <v>1.9315484920195827</v>
      </c>
      <c r="J12" s="4">
        <v>1.9938129797149113</v>
      </c>
      <c r="K12" s="4">
        <v>2.0709458864165549</v>
      </c>
      <c r="L12" s="1"/>
      <c r="M12" s="1"/>
      <c r="N12" s="14"/>
      <c r="O12" s="2"/>
      <c r="P12" s="7">
        <v>2</v>
      </c>
      <c r="Q12" s="4">
        <f>C12-C$8</f>
        <v>-5.5943091723353877E-3</v>
      </c>
      <c r="R12" s="4">
        <f t="shared" si="16"/>
        <v>0.21404782395199007</v>
      </c>
      <c r="S12" s="4">
        <f>E12-E$8</f>
        <v>0.16434332689740705</v>
      </c>
      <c r="T12" s="4">
        <f t="shared" si="16"/>
        <v>0.40869503909479232</v>
      </c>
      <c r="U12" s="4">
        <f>G12-G$8</f>
        <v>0.7984224222964349</v>
      </c>
      <c r="V12" s="4">
        <f t="shared" ref="V12:V23" si="20">H12-H$8</f>
        <v>0.8428871151167614</v>
      </c>
      <c r="W12" s="4">
        <f t="shared" si="17"/>
        <v>0.35939514883361512</v>
      </c>
      <c r="X12" s="4">
        <f t="shared" si="17"/>
        <v>0.41204084429824417</v>
      </c>
      <c r="Y12" s="4">
        <f>K12-K$8</f>
        <v>0.54305522747079427</v>
      </c>
      <c r="Z12" s="1"/>
      <c r="AA12" s="1"/>
      <c r="AB12" s="21"/>
      <c r="AC12" s="2"/>
      <c r="AD12" s="7">
        <v>2</v>
      </c>
      <c r="AE12" s="4">
        <f t="shared" ref="AE12:AE24" si="21">(Q12*100)/Q$7</f>
        <v>-0.23505500724098269</v>
      </c>
      <c r="AF12" s="4">
        <f t="shared" si="18"/>
        <v>8.0772763755467949</v>
      </c>
      <c r="AG12" s="4">
        <f t="shared" si="18"/>
        <v>4.5778085486742919</v>
      </c>
      <c r="AH12" s="4">
        <f t="shared" si="18"/>
        <v>12.811756711435496</v>
      </c>
      <c r="AI12" s="4">
        <f t="shared" ref="AI12:AI24" si="22">(U12*100)/U$7</f>
        <v>22.618198931910342</v>
      </c>
      <c r="AJ12" s="4">
        <f t="shared" ref="AJ12:AJ24" si="23">(V12*100)/V$7</f>
        <v>26.929300802452442</v>
      </c>
      <c r="AK12" s="4">
        <f t="shared" si="19"/>
        <v>17.791839051169063</v>
      </c>
      <c r="AL12" s="4">
        <f t="shared" ref="AL12:AL24" si="24">(X12*100)/X$7</f>
        <v>12.67817982456136</v>
      </c>
      <c r="AM12" s="4">
        <f t="shared" ref="AM12:AM24" si="25">(Y12*100)/Y$7</f>
        <v>15.925373239612735</v>
      </c>
      <c r="AN12" s="2"/>
      <c r="AS12" s="18" t="s">
        <v>24</v>
      </c>
      <c r="AT12" s="18" t="s">
        <v>25</v>
      </c>
      <c r="AU12" s="18" t="s">
        <v>26</v>
      </c>
      <c r="AV12" s="18" t="s">
        <v>27</v>
      </c>
    </row>
    <row r="13" spans="1:52" x14ac:dyDescent="0.25">
      <c r="A13" s="2"/>
      <c r="B13" s="5">
        <v>4</v>
      </c>
      <c r="C13" s="4">
        <v>1.4421591992601239</v>
      </c>
      <c r="D13" s="4">
        <v>1.9157312367469568</v>
      </c>
      <c r="E13" s="4">
        <v>1.9130468303060653</v>
      </c>
      <c r="F13" s="4">
        <v>1.953681430727302</v>
      </c>
      <c r="G13" s="4">
        <v>3.0898556740573504</v>
      </c>
      <c r="H13" s="4">
        <v>2.7745904441653826</v>
      </c>
      <c r="I13" s="4">
        <v>2.6612709615144503</v>
      </c>
      <c r="J13" s="4">
        <v>2.7197030222039458</v>
      </c>
      <c r="K13" s="4">
        <v>2.7068215507169353</v>
      </c>
      <c r="L13" s="1"/>
      <c r="M13" s="1"/>
      <c r="N13" s="14"/>
      <c r="O13" s="2"/>
      <c r="P13" s="5">
        <v>4</v>
      </c>
      <c r="Q13" s="4">
        <f>C13-C$8</f>
        <v>-1.1561572289494393E-2</v>
      </c>
      <c r="R13" s="4">
        <f t="shared" si="16"/>
        <v>0.39944531901325075</v>
      </c>
      <c r="S13" s="4">
        <f t="shared" si="16"/>
        <v>0.36150876299103896</v>
      </c>
      <c r="T13" s="4">
        <f t="shared" si="16"/>
        <v>0.64689024449314503</v>
      </c>
      <c r="U13" s="4">
        <f>G13-G$8</f>
        <v>1.6347749150864732</v>
      </c>
      <c r="V13" s="4">
        <f t="shared" si="20"/>
        <v>1.3504281548201165</v>
      </c>
      <c r="W13" s="4">
        <f t="shared" si="17"/>
        <v>1.0891176183284828</v>
      </c>
      <c r="X13" s="4">
        <f t="shared" si="17"/>
        <v>1.1379308867872786</v>
      </c>
      <c r="Y13" s="4">
        <f>K13-K$8</f>
        <v>1.1789308917711747</v>
      </c>
      <c r="Z13" s="1"/>
      <c r="AA13" s="1"/>
      <c r="AB13" s="21"/>
      <c r="AC13" s="2"/>
      <c r="AD13" s="5">
        <v>4</v>
      </c>
      <c r="AE13" s="4">
        <f t="shared" si="21"/>
        <v>-0.48578034829808375</v>
      </c>
      <c r="AF13" s="4">
        <f t="shared" si="18"/>
        <v>15.073408264650974</v>
      </c>
      <c r="AG13" s="4">
        <f t="shared" si="18"/>
        <v>10.069881977466268</v>
      </c>
      <c r="AH13" s="4">
        <f t="shared" si="18"/>
        <v>20.278691049941852</v>
      </c>
      <c r="AI13" s="4">
        <f t="shared" si="22"/>
        <v>46.310904110098399</v>
      </c>
      <c r="AJ13" s="4">
        <f t="shared" si="23"/>
        <v>43.144669483070814</v>
      </c>
      <c r="AK13" s="4">
        <f t="shared" si="19"/>
        <v>53.916713778637757</v>
      </c>
      <c r="AL13" s="4">
        <f t="shared" si="24"/>
        <v>35.013258054993187</v>
      </c>
      <c r="AM13" s="4">
        <f t="shared" si="25"/>
        <v>34.572753424374625</v>
      </c>
      <c r="AN13" s="2"/>
      <c r="AR13" s="1">
        <v>0</v>
      </c>
      <c r="AS13" s="1">
        <f>AVERAGE(AI11:AM11)</f>
        <v>0</v>
      </c>
      <c r="AT13" s="1">
        <f>COUNT(AE11:AM11)</f>
        <v>9</v>
      </c>
      <c r="AU13" s="1">
        <f>STDEV(AE11:AM11)</f>
        <v>0</v>
      </c>
      <c r="AV13" s="1">
        <f>(AU13)/SQRT(AT13)</f>
        <v>0</v>
      </c>
    </row>
    <row r="14" spans="1:52" x14ac:dyDescent="0.25">
      <c r="A14" s="2"/>
      <c r="B14" s="5">
        <v>6</v>
      </c>
      <c r="C14" s="4">
        <v>1.4315921708234882</v>
      </c>
      <c r="D14" s="4">
        <v>2.0255759339998356</v>
      </c>
      <c r="E14" s="4">
        <v>2.0364207159372625</v>
      </c>
      <c r="F14" s="4">
        <v>2.1047346126149606</v>
      </c>
      <c r="G14" s="4">
        <v>3.3729408042808706</v>
      </c>
      <c r="H14" s="4">
        <v>2.9894723954011582</v>
      </c>
      <c r="I14" s="4">
        <v>3.1731909307509825</v>
      </c>
      <c r="J14" s="4">
        <v>3.1491977796052626</v>
      </c>
      <c r="K14" s="4">
        <v>3.057555262401241</v>
      </c>
      <c r="L14" s="1"/>
      <c r="M14" s="1"/>
      <c r="N14" s="14"/>
      <c r="O14" s="2"/>
      <c r="P14" s="5">
        <v>6</v>
      </c>
      <c r="Q14" s="4">
        <f>C14-C$8</f>
        <v>-2.2128600726130099E-2</v>
      </c>
      <c r="R14" s="4">
        <f t="shared" si="16"/>
        <v>0.50929001626612957</v>
      </c>
      <c r="S14" s="4">
        <f t="shared" si="16"/>
        <v>0.48488264862223618</v>
      </c>
      <c r="T14" s="4">
        <f t="shared" si="16"/>
        <v>0.79794342638080362</v>
      </c>
      <c r="U14" s="4">
        <f>G14-G$8</f>
        <v>1.9178600453099934</v>
      </c>
      <c r="V14" s="4">
        <f t="shared" si="20"/>
        <v>1.565310106055892</v>
      </c>
      <c r="W14" s="4">
        <f t="shared" si="17"/>
        <v>1.6010375875650149</v>
      </c>
      <c r="X14" s="4">
        <f t="shared" si="17"/>
        <v>1.5674256441885954</v>
      </c>
      <c r="Y14" s="4">
        <f>K14-K$8</f>
        <v>1.5296646034554804</v>
      </c>
      <c r="Z14" s="1"/>
      <c r="AA14" s="1"/>
      <c r="AB14" s="21"/>
      <c r="AC14" s="2"/>
      <c r="AD14" s="5">
        <v>6</v>
      </c>
      <c r="AE14" s="4">
        <f t="shared" si="21"/>
        <v>-0.92977313975336551</v>
      </c>
      <c r="AF14" s="4">
        <f t="shared" si="18"/>
        <v>19.218491179853949</v>
      </c>
      <c r="AG14" s="4">
        <f t="shared" si="18"/>
        <v>13.506480463014935</v>
      </c>
      <c r="AH14" s="4">
        <f t="shared" si="18"/>
        <v>25.013900513504819</v>
      </c>
      <c r="AI14" s="4">
        <f t="shared" si="22"/>
        <v>54.330312898300107</v>
      </c>
      <c r="AJ14" s="4">
        <f t="shared" si="23"/>
        <v>50.009907541721795</v>
      </c>
      <c r="AK14" s="4">
        <f t="shared" si="19"/>
        <v>79.259286513119548</v>
      </c>
      <c r="AL14" s="4">
        <f t="shared" si="24"/>
        <v>48.228481359649088</v>
      </c>
      <c r="AM14" s="4">
        <f t="shared" si="25"/>
        <v>44.858199514823468</v>
      </c>
      <c r="AN14" s="2"/>
      <c r="AR14" s="1">
        <v>2</v>
      </c>
      <c r="AS14" s="24">
        <f>AVERAGE(AI12:AM12)</f>
        <v>19.18857836994119</v>
      </c>
      <c r="AT14" s="24">
        <f t="shared" ref="AT14:AT26" si="26">COUNT(AE12:AM12)</f>
        <v>9</v>
      </c>
      <c r="AU14" s="24">
        <f t="shared" ref="AU14:AU25" si="27">STDEV(AE12:AM12)</f>
        <v>8.5629322177908804</v>
      </c>
      <c r="AV14" s="1">
        <f t="shared" ref="AV14:AV25" si="28">(AU14)/SQRT(AT14)</f>
        <v>2.8543107392636267</v>
      </c>
    </row>
    <row r="15" spans="1:52" x14ac:dyDescent="0.25">
      <c r="A15" s="2"/>
      <c r="B15" s="5">
        <v>8</v>
      </c>
      <c r="C15" s="4">
        <v>1.4887784423629213</v>
      </c>
      <c r="D15" s="4">
        <v>2.079226163775918</v>
      </c>
      <c r="E15" s="4">
        <v>2.1053238671577046</v>
      </c>
      <c r="F15" s="4">
        <v>2.2447505056381765</v>
      </c>
      <c r="G15" s="4">
        <v>3.3997476869464376</v>
      </c>
      <c r="H15" s="4">
        <v>3.0756904622550199</v>
      </c>
      <c r="I15" s="4">
        <v>3.3490517333244352</v>
      </c>
      <c r="J15" s="4">
        <v>3.3459023094846487</v>
      </c>
      <c r="K15" s="4">
        <v>3.1835764661665986</v>
      </c>
      <c r="L15" s="1"/>
      <c r="M15" s="1"/>
      <c r="N15" s="14"/>
      <c r="O15" s="2"/>
      <c r="P15" s="5">
        <v>8</v>
      </c>
      <c r="Q15" s="4">
        <f t="shared" ref="Q15:Q24" si="29">C15-C$8</f>
        <v>3.5057670813303021E-2</v>
      </c>
      <c r="R15" s="4">
        <f t="shared" si="16"/>
        <v>0.56294024604221193</v>
      </c>
      <c r="S15" s="4">
        <f t="shared" si="16"/>
        <v>0.55378579984267828</v>
      </c>
      <c r="T15" s="4">
        <f t="shared" si="16"/>
        <v>0.93795931940401944</v>
      </c>
      <c r="U15" s="4">
        <f t="shared" si="16"/>
        <v>1.9446669279755604</v>
      </c>
      <c r="V15" s="4">
        <f t="shared" si="20"/>
        <v>1.6515281729097537</v>
      </c>
      <c r="W15" s="4">
        <f t="shared" si="17"/>
        <v>1.7768983901384676</v>
      </c>
      <c r="X15" s="4">
        <f t="shared" si="17"/>
        <v>1.7641301740679816</v>
      </c>
      <c r="Y15" s="4">
        <f t="shared" si="17"/>
        <v>1.655685807220838</v>
      </c>
      <c r="Z15" s="1"/>
      <c r="AA15" s="1"/>
      <c r="AB15" s="21"/>
      <c r="AC15" s="2"/>
      <c r="AD15" s="5">
        <v>8</v>
      </c>
      <c r="AE15" s="4">
        <f t="shared" si="21"/>
        <v>1.473011378710211</v>
      </c>
      <c r="AF15" s="4">
        <f t="shared" si="18"/>
        <v>21.243028152536301</v>
      </c>
      <c r="AG15" s="4">
        <f t="shared" si="18"/>
        <v>15.425788296453435</v>
      </c>
      <c r="AH15" s="4">
        <f t="shared" si="18"/>
        <v>29.40311346094105</v>
      </c>
      <c r="AI15" s="4">
        <f t="shared" si="22"/>
        <v>55.089714673528633</v>
      </c>
      <c r="AJ15" s="4">
        <f t="shared" si="23"/>
        <v>52.764478367723761</v>
      </c>
      <c r="AK15" s="4">
        <f t="shared" si="19"/>
        <v>87.965266838538</v>
      </c>
      <c r="AL15" s="4">
        <f t="shared" si="24"/>
        <v>54.280928432860975</v>
      </c>
      <c r="AM15" s="4">
        <f t="shared" si="25"/>
        <v>48.553835988880877</v>
      </c>
      <c r="AN15" s="2"/>
      <c r="AR15" s="1">
        <v>4</v>
      </c>
      <c r="AS15" s="24">
        <f t="shared" ref="AS15:AS25" si="30">AVERAGE(AI13:AM13)</f>
        <v>42.591659770234955</v>
      </c>
      <c r="AT15" s="24">
        <f t="shared" si="26"/>
        <v>9</v>
      </c>
      <c r="AU15" s="24">
        <f t="shared" si="27"/>
        <v>18.318354124610288</v>
      </c>
      <c r="AV15" s="1">
        <f t="shared" si="28"/>
        <v>6.1061180415367629</v>
      </c>
    </row>
    <row r="16" spans="1:52" x14ac:dyDescent="0.25">
      <c r="A16" s="2"/>
      <c r="B16" s="5">
        <v>10</v>
      </c>
      <c r="C16" s="4">
        <v>1.639451836071167</v>
      </c>
      <c r="D16" s="4">
        <v>2.1037835885394016</v>
      </c>
      <c r="E16" s="4">
        <v>2.1272052732885212</v>
      </c>
      <c r="F16" s="4">
        <v>2.3163352077018469</v>
      </c>
      <c r="G16" s="4">
        <v>3.347579936032949</v>
      </c>
      <c r="H16" s="4">
        <v>3.0764139705083382</v>
      </c>
      <c r="I16" s="4">
        <v>3.4030818902418032</v>
      </c>
      <c r="J16" s="4">
        <v>3.4185020216557009</v>
      </c>
      <c r="K16" s="4">
        <v>3.2098941472742228</v>
      </c>
      <c r="L16" s="1"/>
      <c r="M16" s="1"/>
      <c r="N16" s="14"/>
      <c r="O16" s="2"/>
      <c r="P16" s="5">
        <v>10</v>
      </c>
      <c r="Q16" s="4">
        <f t="shared" si="29"/>
        <v>0.18573106452154864</v>
      </c>
      <c r="R16" s="4">
        <f t="shared" si="16"/>
        <v>0.58749767080569559</v>
      </c>
      <c r="S16" s="4">
        <f t="shared" si="16"/>
        <v>0.57566720597349486</v>
      </c>
      <c r="T16" s="4">
        <f t="shared" si="16"/>
        <v>1.0095440214676898</v>
      </c>
      <c r="U16" s="4">
        <f t="shared" si="16"/>
        <v>1.8924991770620718</v>
      </c>
      <c r="V16" s="4">
        <f t="shared" si="20"/>
        <v>1.6522516811630721</v>
      </c>
      <c r="W16" s="4">
        <f t="shared" si="17"/>
        <v>1.8309285470558356</v>
      </c>
      <c r="X16" s="4">
        <f t="shared" si="17"/>
        <v>1.8367298862390338</v>
      </c>
      <c r="Y16" s="4">
        <f t="shared" si="17"/>
        <v>1.6820034883284622</v>
      </c>
      <c r="Z16" s="1"/>
      <c r="AA16" s="1"/>
      <c r="AB16" s="21"/>
      <c r="AC16" s="2"/>
      <c r="AD16" s="5">
        <v>10</v>
      </c>
      <c r="AE16" s="4">
        <f t="shared" si="21"/>
        <v>7.8038262404012038</v>
      </c>
      <c r="AF16" s="4">
        <f t="shared" si="18"/>
        <v>22.169723426630025</v>
      </c>
      <c r="AG16" s="4">
        <f t="shared" si="18"/>
        <v>16.035298216531892</v>
      </c>
      <c r="AH16" s="4">
        <f t="shared" si="18"/>
        <v>31.647148008391532</v>
      </c>
      <c r="AI16" s="4">
        <f t="shared" si="22"/>
        <v>53.611874704307994</v>
      </c>
      <c r="AJ16" s="4">
        <f t="shared" si="23"/>
        <v>52.787593647382494</v>
      </c>
      <c r="AK16" s="4">
        <f t="shared" si="19"/>
        <v>90.640027081972065</v>
      </c>
      <c r="AL16" s="4">
        <f t="shared" si="24"/>
        <v>56.514765730431805</v>
      </c>
      <c r="AM16" s="4">
        <f t="shared" si="25"/>
        <v>49.325615493503292</v>
      </c>
      <c r="AN16" s="2"/>
      <c r="AR16" s="1">
        <v>6</v>
      </c>
      <c r="AS16" s="24">
        <f t="shared" si="30"/>
        <v>55.337237565522813</v>
      </c>
      <c r="AT16" s="24">
        <f t="shared" si="26"/>
        <v>9</v>
      </c>
      <c r="AU16" s="24">
        <f t="shared" si="27"/>
        <v>24.73284597499033</v>
      </c>
      <c r="AV16" s="1">
        <f t="shared" si="28"/>
        <v>8.2442819916634438</v>
      </c>
    </row>
    <row r="17" spans="1:52" x14ac:dyDescent="0.25">
      <c r="A17" s="2"/>
      <c r="B17" s="5">
        <v>12</v>
      </c>
      <c r="C17" s="4">
        <v>1.7440032586030441</v>
      </c>
      <c r="D17" s="4">
        <v>2.1124118729157608</v>
      </c>
      <c r="E17" s="4">
        <v>2.1368656813143607</v>
      </c>
      <c r="F17" s="4">
        <v>2.3404070091300126</v>
      </c>
      <c r="G17" s="4">
        <v>3.3098723292959051</v>
      </c>
      <c r="H17" s="4">
        <v>3.0583262641753595</v>
      </c>
      <c r="I17" s="4">
        <v>3.3768026310407477</v>
      </c>
      <c r="J17" s="4">
        <v>3.4627257401315781</v>
      </c>
      <c r="K17" s="4">
        <v>3.1815520291583197</v>
      </c>
      <c r="L17" s="1"/>
      <c r="M17" s="1"/>
      <c r="N17" s="14"/>
      <c r="O17" s="2"/>
      <c r="P17" s="5">
        <v>12</v>
      </c>
      <c r="Q17" s="4">
        <f t="shared" si="29"/>
        <v>0.29028248705342574</v>
      </c>
      <c r="R17" s="4">
        <f t="shared" si="16"/>
        <v>0.5961259551820548</v>
      </c>
      <c r="S17" s="4">
        <f t="shared" si="16"/>
        <v>0.58532761399933442</v>
      </c>
      <c r="T17" s="4">
        <f t="shared" si="16"/>
        <v>1.0336158228958556</v>
      </c>
      <c r="U17" s="4">
        <f t="shared" si="16"/>
        <v>1.8547915703250279</v>
      </c>
      <c r="V17" s="4">
        <f t="shared" si="20"/>
        <v>1.6341639748300933</v>
      </c>
      <c r="W17" s="4">
        <f t="shared" si="17"/>
        <v>1.8046492878547802</v>
      </c>
      <c r="X17" s="4">
        <f t="shared" si="17"/>
        <v>1.8809536047149109</v>
      </c>
      <c r="Y17" s="4">
        <f t="shared" si="17"/>
        <v>1.6536613702125591</v>
      </c>
      <c r="Z17" s="1"/>
      <c r="AA17" s="1"/>
      <c r="AB17" s="21"/>
      <c r="AC17" s="2"/>
      <c r="AD17" s="5">
        <v>12</v>
      </c>
      <c r="AE17" s="4">
        <f t="shared" si="21"/>
        <v>12.196743153505283</v>
      </c>
      <c r="AF17" s="4">
        <f t="shared" si="18"/>
        <v>22.495319063473769</v>
      </c>
      <c r="AG17" s="4">
        <f t="shared" si="18"/>
        <v>16.304390362098452</v>
      </c>
      <c r="AH17" s="4">
        <f t="shared" si="18"/>
        <v>32.401749934039358</v>
      </c>
      <c r="AI17" s="4">
        <f t="shared" si="22"/>
        <v>52.543670547451228</v>
      </c>
      <c r="AJ17" s="4">
        <f t="shared" si="23"/>
        <v>52.20971165591353</v>
      </c>
      <c r="AK17" s="4">
        <f t="shared" si="19"/>
        <v>89.339073656177234</v>
      </c>
      <c r="AL17" s="4">
        <f t="shared" si="24"/>
        <v>57.875495529689566</v>
      </c>
      <c r="AM17" s="4">
        <f t="shared" si="25"/>
        <v>48.494468334679155</v>
      </c>
      <c r="AN17" s="2"/>
      <c r="AR17" s="1">
        <v>8</v>
      </c>
      <c r="AS17" s="24">
        <f t="shared" si="30"/>
        <v>59.730844860306448</v>
      </c>
      <c r="AT17" s="24">
        <f t="shared" si="26"/>
        <v>9</v>
      </c>
      <c r="AU17" s="24">
        <f t="shared" si="27"/>
        <v>26.259474517725767</v>
      </c>
      <c r="AV17" s="1">
        <f t="shared" si="28"/>
        <v>8.7531581725752563</v>
      </c>
    </row>
    <row r="18" spans="1:52" x14ac:dyDescent="0.25">
      <c r="A18" s="2"/>
      <c r="B18" s="5">
        <v>14</v>
      </c>
      <c r="C18" s="4">
        <v>1.7983302165655033</v>
      </c>
      <c r="D18" s="4">
        <v>2.11871715765233</v>
      </c>
      <c r="E18" s="4">
        <v>2.1483883366704806</v>
      </c>
      <c r="F18" s="4">
        <v>2.357225735018686</v>
      </c>
      <c r="G18" s="4">
        <v>3.2684940705756103</v>
      </c>
      <c r="H18" s="4">
        <v>3.0926929062080184</v>
      </c>
      <c r="I18" s="4">
        <v>3.2958625127015013</v>
      </c>
      <c r="J18" s="4">
        <v>3.4376692023026307</v>
      </c>
      <c r="K18" s="4">
        <v>3.1736567248260301</v>
      </c>
      <c r="L18" s="1"/>
      <c r="M18" s="1"/>
      <c r="N18" s="14"/>
      <c r="O18" s="2"/>
      <c r="P18" s="5">
        <v>14</v>
      </c>
      <c r="Q18" s="4">
        <f t="shared" si="29"/>
        <v>0.34460944501588497</v>
      </c>
      <c r="R18" s="4">
        <f t="shared" si="16"/>
        <v>0.60243123991862402</v>
      </c>
      <c r="S18" s="4">
        <f t="shared" si="16"/>
        <v>0.59685026935545427</v>
      </c>
      <c r="T18" s="4">
        <f t="shared" si="16"/>
        <v>1.050434548784529</v>
      </c>
      <c r="U18" s="4">
        <f t="shared" si="16"/>
        <v>1.8134133116047331</v>
      </c>
      <c r="V18" s="4">
        <f t="shared" si="20"/>
        <v>1.6685306168627523</v>
      </c>
      <c r="W18" s="4">
        <f t="shared" si="17"/>
        <v>1.7237091695155338</v>
      </c>
      <c r="X18" s="4">
        <f t="shared" si="17"/>
        <v>1.8558970668859636</v>
      </c>
      <c r="Y18" s="4">
        <f t="shared" si="17"/>
        <v>1.6457660658802695</v>
      </c>
      <c r="Z18" s="1"/>
      <c r="AA18" s="1"/>
      <c r="AB18" s="21"/>
      <c r="AC18" s="2"/>
      <c r="AD18" s="5">
        <v>14</v>
      </c>
      <c r="AE18" s="4">
        <f t="shared" si="21"/>
        <v>14.479388446045588</v>
      </c>
      <c r="AF18" s="4">
        <f t="shared" si="18"/>
        <v>22.733254336551852</v>
      </c>
      <c r="AG18" s="4">
        <f t="shared" si="18"/>
        <v>16.625355692352485</v>
      </c>
      <c r="AH18" s="4">
        <f t="shared" si="18"/>
        <v>32.92898272051815</v>
      </c>
      <c r="AI18" s="4">
        <f t="shared" si="22"/>
        <v>51.371481915148259</v>
      </c>
      <c r="AJ18" s="4">
        <f t="shared" si="23"/>
        <v>53.307687439704544</v>
      </c>
      <c r="AK18" s="4">
        <f t="shared" si="19"/>
        <v>85.332137104729384</v>
      </c>
      <c r="AL18" s="4">
        <f t="shared" si="24"/>
        <v>57.104525134952723</v>
      </c>
      <c r="AM18" s="4">
        <f t="shared" si="25"/>
        <v>48.262934483292355</v>
      </c>
      <c r="AN18" s="2"/>
      <c r="AR18" s="24">
        <v>10</v>
      </c>
      <c r="AS18" s="24">
        <f t="shared" si="30"/>
        <v>60.57597533151953</v>
      </c>
      <c r="AT18" s="24">
        <f t="shared" si="26"/>
        <v>9</v>
      </c>
      <c r="AU18" s="24">
        <f t="shared" si="27"/>
        <v>25.555464306018067</v>
      </c>
      <c r="AV18" s="1">
        <f t="shared" si="28"/>
        <v>8.5184881020060228</v>
      </c>
    </row>
    <row r="19" spans="1:52" x14ac:dyDescent="0.25">
      <c r="A19" s="2"/>
      <c r="B19" s="5">
        <v>16</v>
      </c>
      <c r="C19" s="4">
        <v>1.7993247604183655</v>
      </c>
      <c r="D19" s="4">
        <v>2.1128543490376246</v>
      </c>
      <c r="E19" s="4">
        <v>2.1511817076659052</v>
      </c>
      <c r="F19" s="4">
        <v>2.3623764698220939</v>
      </c>
      <c r="G19" s="4">
        <v>3.2679379111842111</v>
      </c>
      <c r="H19" s="4">
        <v>3.1684201033887498</v>
      </c>
      <c r="I19" s="4">
        <v>3.241201653563309</v>
      </c>
      <c r="J19" s="4">
        <v>3.4368125685306992</v>
      </c>
      <c r="K19" s="4">
        <v>3.2360093846810201</v>
      </c>
      <c r="L19" s="1"/>
      <c r="M19" s="1"/>
      <c r="N19" s="14"/>
      <c r="O19" s="2"/>
      <c r="P19" s="5">
        <v>16</v>
      </c>
      <c r="Q19" s="4">
        <f t="shared" si="29"/>
        <v>0.34560398886874721</v>
      </c>
      <c r="R19" s="4">
        <f t="shared" si="16"/>
        <v>0.59656843130391857</v>
      </c>
      <c r="S19" s="4">
        <f t="shared" si="16"/>
        <v>0.59964364035087891</v>
      </c>
      <c r="T19" s="4">
        <f t="shared" si="16"/>
        <v>1.0555852835879369</v>
      </c>
      <c r="U19" s="4">
        <f t="shared" si="16"/>
        <v>1.8128571522133339</v>
      </c>
      <c r="V19" s="4">
        <f t="shared" si="20"/>
        <v>1.7442578140434837</v>
      </c>
      <c r="W19" s="4">
        <f t="shared" si="17"/>
        <v>1.6690483103773415</v>
      </c>
      <c r="X19" s="4">
        <f t="shared" si="17"/>
        <v>1.855040433114032</v>
      </c>
      <c r="Y19" s="4">
        <f t="shared" si="17"/>
        <v>1.7081187257352595</v>
      </c>
      <c r="Z19" s="1"/>
      <c r="AA19" s="1"/>
      <c r="AB19" s="21"/>
      <c r="AC19" s="2"/>
      <c r="AD19" s="5">
        <v>16</v>
      </c>
      <c r="AE19" s="4">
        <f t="shared" si="21"/>
        <v>14.52117600288854</v>
      </c>
      <c r="AF19" s="4">
        <f t="shared" si="18"/>
        <v>22.512016275619569</v>
      </c>
      <c r="AG19" s="4">
        <f t="shared" si="18"/>
        <v>16.703165469383816</v>
      </c>
      <c r="AH19" s="4">
        <f t="shared" si="18"/>
        <v>33.090447761377334</v>
      </c>
      <c r="AI19" s="4">
        <f t="shared" si="22"/>
        <v>51.355726691595869</v>
      </c>
      <c r="AJ19" s="4">
        <f t="shared" si="23"/>
        <v>55.727086710654426</v>
      </c>
      <c r="AK19" s="4">
        <f t="shared" si="19"/>
        <v>82.626153979076307</v>
      </c>
      <c r="AL19" s="4">
        <f t="shared" si="24"/>
        <v>57.078167172739441</v>
      </c>
      <c r="AM19" s="4">
        <f t="shared" si="25"/>
        <v>50.091458232705556</v>
      </c>
      <c r="AN19" s="2"/>
      <c r="AR19" s="24">
        <v>12</v>
      </c>
      <c r="AS19" s="24">
        <f t="shared" si="30"/>
        <v>60.092483944782145</v>
      </c>
      <c r="AT19" s="24">
        <f t="shared" si="26"/>
        <v>9</v>
      </c>
      <c r="AU19" s="24">
        <f t="shared" si="27"/>
        <v>24.412716223413529</v>
      </c>
      <c r="AV19" s="1">
        <f t="shared" si="28"/>
        <v>8.1375720744711764</v>
      </c>
    </row>
    <row r="20" spans="1:52" x14ac:dyDescent="0.25">
      <c r="A20" s="1"/>
      <c r="B20" s="5">
        <v>18</v>
      </c>
      <c r="C20" s="4">
        <v>1.7924872714299536</v>
      </c>
      <c r="D20" s="4">
        <v>2.1118587777634303</v>
      </c>
      <c r="E20" s="4">
        <v>2.1504833649170494</v>
      </c>
      <c r="F20" s="4">
        <v>2.37236077152235</v>
      </c>
      <c r="G20" s="4">
        <v>3.267492983671088</v>
      </c>
      <c r="H20" s="4">
        <v>3.2162922328166994</v>
      </c>
      <c r="I20" s="4">
        <v>3.1752932714870643</v>
      </c>
      <c r="J20" s="4">
        <v>3.4916371299342099</v>
      </c>
      <c r="K20" s="4">
        <v>3.2963376075277289</v>
      </c>
      <c r="L20" s="1"/>
      <c r="M20" s="1"/>
      <c r="N20" s="14"/>
      <c r="O20" s="1"/>
      <c r="P20" s="5">
        <v>18</v>
      </c>
      <c r="Q20" s="4">
        <f t="shared" si="29"/>
        <v>0.33876649988033525</v>
      </c>
      <c r="R20" s="4">
        <f t="shared" si="16"/>
        <v>0.59557286002972432</v>
      </c>
      <c r="S20" s="4">
        <f t="shared" si="16"/>
        <v>0.59894529760202309</v>
      </c>
      <c r="T20" s="4">
        <f t="shared" si="16"/>
        <v>1.065569585288193</v>
      </c>
      <c r="U20" s="4">
        <f t="shared" si="16"/>
        <v>1.8124122247002108</v>
      </c>
      <c r="V20" s="4">
        <f t="shared" si="20"/>
        <v>1.7921299434714333</v>
      </c>
      <c r="W20" s="4">
        <f t="shared" si="17"/>
        <v>1.6031399283010968</v>
      </c>
      <c r="X20" s="4">
        <f t="shared" si="17"/>
        <v>1.9098649945175428</v>
      </c>
      <c r="Y20" s="4">
        <f t="shared" si="17"/>
        <v>1.7684469485819683</v>
      </c>
      <c r="Z20" s="1"/>
      <c r="AA20" s="1"/>
      <c r="AB20" s="21"/>
      <c r="AC20" s="1"/>
      <c r="AD20" s="5">
        <v>18</v>
      </c>
      <c r="AE20" s="4">
        <f t="shared" si="21"/>
        <v>14.233886549593919</v>
      </c>
      <c r="AF20" s="4">
        <f t="shared" si="18"/>
        <v>22.474447548291483</v>
      </c>
      <c r="AG20" s="4">
        <f t="shared" si="18"/>
        <v>16.683713025125993</v>
      </c>
      <c r="AH20" s="4">
        <f t="shared" si="18"/>
        <v>33.403435275491944</v>
      </c>
      <c r="AI20" s="4">
        <f t="shared" si="22"/>
        <v>51.343122512753858</v>
      </c>
      <c r="AJ20" s="4">
        <f t="shared" si="23"/>
        <v>57.256547714742283</v>
      </c>
      <c r="AK20" s="4">
        <f t="shared" si="19"/>
        <v>79.363362787183007</v>
      </c>
      <c r="AL20" s="4">
        <f t="shared" si="24"/>
        <v>58.76507675438593</v>
      </c>
      <c r="AM20" s="4">
        <f t="shared" si="25"/>
        <v>51.860614327916956</v>
      </c>
      <c r="AN20" s="2"/>
      <c r="AR20" s="24">
        <v>14</v>
      </c>
      <c r="AS20" s="24">
        <f t="shared" si="30"/>
        <v>59.075753215565456</v>
      </c>
      <c r="AT20" s="24">
        <f t="shared" si="26"/>
        <v>9</v>
      </c>
      <c r="AU20" s="24">
        <f t="shared" si="27"/>
        <v>22.9498676148248</v>
      </c>
      <c r="AV20" s="1">
        <f t="shared" si="28"/>
        <v>7.6499558716082667</v>
      </c>
    </row>
    <row r="21" spans="1:52" x14ac:dyDescent="0.25">
      <c r="A21" s="1"/>
      <c r="B21" s="5">
        <v>20</v>
      </c>
      <c r="C21" s="4">
        <v>1.7895036398713755</v>
      </c>
      <c r="D21" s="4">
        <v>2.1313277271254698</v>
      </c>
      <c r="E21" s="4">
        <v>2.1581651351544613</v>
      </c>
      <c r="F21" s="4">
        <v>2.39123762844424</v>
      </c>
      <c r="G21" s="4">
        <v>3.2926313881624503</v>
      </c>
      <c r="H21" s="4">
        <v>3.2914165064529999</v>
      </c>
      <c r="I21" s="4">
        <v>3.1140100390302079</v>
      </c>
      <c r="J21" s="4">
        <v>3.5577050095942973</v>
      </c>
      <c r="K21" s="4">
        <v>3.345733870529731</v>
      </c>
      <c r="L21" s="1"/>
      <c r="M21" s="1"/>
      <c r="N21" s="14"/>
      <c r="O21" s="1"/>
      <c r="P21" s="5">
        <v>20</v>
      </c>
      <c r="Q21" s="4">
        <f t="shared" si="29"/>
        <v>0.33578286832175719</v>
      </c>
      <c r="R21" s="4">
        <f t="shared" si="16"/>
        <v>0.61504180939176378</v>
      </c>
      <c r="S21" s="4">
        <f t="shared" si="16"/>
        <v>0.60662706783943499</v>
      </c>
      <c r="T21" s="4">
        <f t="shared" si="16"/>
        <v>1.084446442210083</v>
      </c>
      <c r="U21" s="4">
        <f t="shared" si="16"/>
        <v>1.8375506291915731</v>
      </c>
      <c r="V21" s="4">
        <f t="shared" si="20"/>
        <v>1.8672542171077338</v>
      </c>
      <c r="W21" s="4">
        <f t="shared" si="17"/>
        <v>1.5418566958442403</v>
      </c>
      <c r="X21" s="4">
        <f t="shared" si="17"/>
        <v>1.9759328741776301</v>
      </c>
      <c r="Y21" s="4">
        <f t="shared" si="17"/>
        <v>1.8178432115839704</v>
      </c>
      <c r="Z21" s="1"/>
      <c r="AA21" s="1"/>
      <c r="AB21" s="21"/>
      <c r="AC21" s="1"/>
      <c r="AD21" s="5">
        <v>20</v>
      </c>
      <c r="AE21" s="4">
        <f t="shared" si="21"/>
        <v>14.10852387906543</v>
      </c>
      <c r="AF21" s="4">
        <f t="shared" si="18"/>
        <v>23.209124882708068</v>
      </c>
      <c r="AG21" s="4">
        <f t="shared" si="18"/>
        <v>16.897689911961979</v>
      </c>
      <c r="AH21" s="4">
        <f t="shared" si="18"/>
        <v>33.995186276178153</v>
      </c>
      <c r="AI21" s="4">
        <f t="shared" si="22"/>
        <v>52.055258617325023</v>
      </c>
      <c r="AJ21" s="4">
        <f t="shared" si="23"/>
        <v>59.656684252643259</v>
      </c>
      <c r="AK21" s="4">
        <f t="shared" si="19"/>
        <v>76.329539398229713</v>
      </c>
      <c r="AL21" s="4">
        <f t="shared" si="24"/>
        <v>60.797934590080928</v>
      </c>
      <c r="AM21" s="4">
        <f t="shared" si="25"/>
        <v>53.309185090439009</v>
      </c>
      <c r="AN21" s="2"/>
      <c r="AR21" s="24">
        <v>16</v>
      </c>
      <c r="AS21" s="24">
        <f t="shared" si="30"/>
        <v>59.375718557354318</v>
      </c>
      <c r="AT21" s="24">
        <f t="shared" si="26"/>
        <v>9</v>
      </c>
      <c r="AU21" s="24">
        <f t="shared" si="27"/>
        <v>22.555016447096744</v>
      </c>
      <c r="AV21" s="1">
        <f t="shared" si="28"/>
        <v>7.5183388156989146</v>
      </c>
    </row>
    <row r="22" spans="1:52" x14ac:dyDescent="0.25">
      <c r="A22" s="1"/>
      <c r="B22" s="5">
        <v>22</v>
      </c>
      <c r="C22" s="4">
        <v>1.7875145521656564</v>
      </c>
      <c r="D22" s="4">
        <v>2.1639603411129804</v>
      </c>
      <c r="E22" s="4">
        <v>2.1610748966080298</v>
      </c>
      <c r="F22" s="4">
        <v>2.4011448536612998</v>
      </c>
      <c r="G22" s="4">
        <v>3.3414621827275277</v>
      </c>
      <c r="H22" s="4">
        <v>3.348332489047436</v>
      </c>
      <c r="I22" s="4">
        <v>3.13829207453198</v>
      </c>
      <c r="J22" s="4">
        <v>3.5220476288377172</v>
      </c>
      <c r="K22" s="4">
        <v>3.3966484612879437</v>
      </c>
      <c r="L22" s="1"/>
      <c r="M22" s="1"/>
      <c r="N22" s="14"/>
      <c r="O22" s="1"/>
      <c r="P22" s="5">
        <v>22</v>
      </c>
      <c r="Q22" s="4">
        <f t="shared" si="29"/>
        <v>0.33379378061603804</v>
      </c>
      <c r="R22" s="4">
        <f t="shared" si="16"/>
        <v>0.64767442337927439</v>
      </c>
      <c r="S22" s="4">
        <f t="shared" si="16"/>
        <v>0.60953682929300346</v>
      </c>
      <c r="T22" s="4">
        <f t="shared" si="16"/>
        <v>1.0943536674271428</v>
      </c>
      <c r="U22" s="4">
        <f t="shared" si="16"/>
        <v>1.8863814237566505</v>
      </c>
      <c r="V22" s="4">
        <f t="shared" si="20"/>
        <v>1.9241701997021698</v>
      </c>
      <c r="W22" s="4">
        <f t="shared" si="17"/>
        <v>1.5661387313460124</v>
      </c>
      <c r="X22" s="4">
        <f t="shared" si="17"/>
        <v>1.94027549342105</v>
      </c>
      <c r="Y22" s="4">
        <f t="shared" si="17"/>
        <v>1.8687578023421831</v>
      </c>
      <c r="Z22" s="1"/>
      <c r="AA22" s="1"/>
      <c r="AB22" s="21"/>
      <c r="AC22" s="1"/>
      <c r="AD22" s="5">
        <v>22</v>
      </c>
      <c r="AE22" s="4">
        <f t="shared" si="21"/>
        <v>14.024948765379749</v>
      </c>
      <c r="AF22" s="4">
        <f t="shared" si="18"/>
        <v>24.440544278463182</v>
      </c>
      <c r="AG22" s="4">
        <f t="shared" si="18"/>
        <v>16.978741763036307</v>
      </c>
      <c r="AH22" s="4">
        <f t="shared" si="18"/>
        <v>34.305757599596951</v>
      </c>
      <c r="AI22" s="4">
        <f t="shared" si="22"/>
        <v>53.4385672452309</v>
      </c>
      <c r="AJ22" s="4">
        <f t="shared" si="23"/>
        <v>61.475086252465495</v>
      </c>
      <c r="AK22" s="4">
        <f t="shared" si="19"/>
        <v>77.53162036366399</v>
      </c>
      <c r="AL22" s="4">
        <f t="shared" si="24"/>
        <v>59.700784412955386</v>
      </c>
      <c r="AM22" s="4">
        <f t="shared" si="25"/>
        <v>54.802281593612413</v>
      </c>
      <c r="AN22" s="2"/>
      <c r="AR22" s="24">
        <v>18</v>
      </c>
      <c r="AS22" s="24">
        <f t="shared" si="30"/>
        <v>59.717744819396408</v>
      </c>
      <c r="AT22" s="24">
        <f t="shared" si="26"/>
        <v>9</v>
      </c>
      <c r="AU22" s="24">
        <f t="shared" si="27"/>
        <v>22.235494271701519</v>
      </c>
      <c r="AV22" s="1">
        <f t="shared" si="28"/>
        <v>7.4118314239005061</v>
      </c>
    </row>
    <row r="23" spans="1:52" x14ac:dyDescent="0.25">
      <c r="A23" s="1"/>
      <c r="B23" s="5">
        <v>24</v>
      </c>
      <c r="C23" s="4">
        <v>1.7729693483175837</v>
      </c>
      <c r="D23" s="4">
        <v>2.1541152474014944</v>
      </c>
      <c r="E23" s="4">
        <v>2.1613076775243143</v>
      </c>
      <c r="F23" s="4">
        <v>2.4028991342288002</v>
      </c>
      <c r="G23" s="4">
        <v>3.3891806585098041</v>
      </c>
      <c r="H23" s="4">
        <v>3.4280389816214236</v>
      </c>
      <c r="I23" s="4">
        <v>3.1350334463910503</v>
      </c>
      <c r="J23" s="4">
        <v>3.4942070312499971</v>
      </c>
      <c r="K23" s="4">
        <v>3.4256991323567441</v>
      </c>
      <c r="L23" s="1"/>
      <c r="M23" s="1"/>
      <c r="N23" s="14"/>
      <c r="O23" s="1"/>
      <c r="P23" s="5">
        <v>24</v>
      </c>
      <c r="Q23" s="4">
        <f t="shared" si="29"/>
        <v>0.31924857676796536</v>
      </c>
      <c r="R23" s="4">
        <f t="shared" si="16"/>
        <v>0.63782932966778838</v>
      </c>
      <c r="S23" s="4">
        <f t="shared" si="16"/>
        <v>0.60976961020928799</v>
      </c>
      <c r="T23" s="4">
        <f t="shared" si="16"/>
        <v>1.0961079479946432</v>
      </c>
      <c r="U23" s="4">
        <f t="shared" si="16"/>
        <v>1.9340998995389269</v>
      </c>
      <c r="V23" s="4">
        <f t="shared" si="20"/>
        <v>2.0038766922761573</v>
      </c>
      <c r="W23" s="4">
        <f t="shared" si="17"/>
        <v>1.5628801032050827</v>
      </c>
      <c r="X23" s="4">
        <f t="shared" si="17"/>
        <v>1.9124348958333299</v>
      </c>
      <c r="Y23" s="4">
        <f t="shared" si="17"/>
        <v>1.8978084734109835</v>
      </c>
      <c r="Z23" s="1"/>
      <c r="AA23" s="1"/>
      <c r="AB23" s="21"/>
      <c r="AC23" s="1"/>
      <c r="AD23" s="5">
        <v>24</v>
      </c>
      <c r="AE23" s="4">
        <f t="shared" si="21"/>
        <v>13.413805746553166</v>
      </c>
      <c r="AF23" s="4">
        <f t="shared" si="18"/>
        <v>24.069031308218431</v>
      </c>
      <c r="AG23" s="4">
        <f t="shared" si="18"/>
        <v>16.985225911122228</v>
      </c>
      <c r="AH23" s="4">
        <f t="shared" si="18"/>
        <v>34.360750720835206</v>
      </c>
      <c r="AI23" s="4">
        <f t="shared" si="22"/>
        <v>54.79036542603194</v>
      </c>
      <c r="AJ23" s="4">
        <f t="shared" si="23"/>
        <v>64.021619561538571</v>
      </c>
      <c r="AK23" s="4">
        <f t="shared" si="19"/>
        <v>77.370302138865483</v>
      </c>
      <c r="AL23" s="4">
        <f t="shared" si="24"/>
        <v>58.844150641025536</v>
      </c>
      <c r="AM23" s="4">
        <f t="shared" si="25"/>
        <v>55.654207431407137</v>
      </c>
      <c r="AN23" s="2"/>
      <c r="AR23" s="24">
        <v>20</v>
      </c>
      <c r="AS23" s="24">
        <f t="shared" si="30"/>
        <v>60.429720389743594</v>
      </c>
      <c r="AT23" s="24">
        <f t="shared" si="26"/>
        <v>9</v>
      </c>
      <c r="AU23" s="24">
        <f t="shared" si="27"/>
        <v>22.025287888689885</v>
      </c>
      <c r="AV23" s="1">
        <f t="shared" si="28"/>
        <v>7.341762629563295</v>
      </c>
    </row>
    <row r="24" spans="1:52" x14ac:dyDescent="0.25">
      <c r="A24" s="1"/>
      <c r="B24" s="5">
        <v>26</v>
      </c>
      <c r="C24" s="4">
        <v>1.7605375501568354</v>
      </c>
      <c r="D24" s="4">
        <v>2.2196017134374513</v>
      </c>
      <c r="E24" s="4">
        <v>2.1583979160707485</v>
      </c>
      <c r="F24" s="4">
        <v>2.4078681992098998</v>
      </c>
      <c r="G24" s="4">
        <v>3.4008600057292426</v>
      </c>
      <c r="H24" s="4">
        <v>3.4144129095172486</v>
      </c>
      <c r="I24" s="4">
        <v>3.1875919647931585</v>
      </c>
      <c r="J24" s="4">
        <v>3.4923866844846465</v>
      </c>
      <c r="K24" s="4">
        <v>3.4645683229156989</v>
      </c>
      <c r="L24" s="1"/>
      <c r="M24" s="1"/>
      <c r="N24" s="14"/>
      <c r="O24" s="1"/>
      <c r="P24" s="5">
        <v>26</v>
      </c>
      <c r="Q24" s="4">
        <f t="shared" si="29"/>
        <v>0.30681677860721712</v>
      </c>
      <c r="R24" s="4">
        <f t="shared" si="16"/>
        <v>0.70331579570374525</v>
      </c>
      <c r="S24" s="4">
        <f t="shared" si="16"/>
        <v>0.60685984875572219</v>
      </c>
      <c r="T24" s="4">
        <f t="shared" si="16"/>
        <v>1.1010770129757428</v>
      </c>
      <c r="U24" s="4">
        <f t="shared" si="16"/>
        <v>1.9457792467583654</v>
      </c>
      <c r="V24" s="4">
        <f>H24-H$8</f>
        <v>1.9902506201719825</v>
      </c>
      <c r="W24" s="4">
        <f t="shared" si="17"/>
        <v>1.615438621607191</v>
      </c>
      <c r="X24" s="4">
        <f t="shared" si="17"/>
        <v>1.9106145490679793</v>
      </c>
      <c r="Y24" s="4">
        <f t="shared" si="17"/>
        <v>1.9366776639699383</v>
      </c>
      <c r="Z24" s="1"/>
      <c r="AA24" s="1"/>
      <c r="AB24" s="21"/>
      <c r="AC24" s="1"/>
      <c r="AD24" s="5">
        <v>26</v>
      </c>
      <c r="AE24" s="4">
        <f t="shared" si="21"/>
        <v>12.891461286017527</v>
      </c>
      <c r="AF24" s="4">
        <f t="shared" si="18"/>
        <v>26.54021870580171</v>
      </c>
      <c r="AG24" s="4">
        <f t="shared" si="18"/>
        <v>16.904174060047971</v>
      </c>
      <c r="AH24" s="4">
        <f>(T24*100)/T$7</f>
        <v>34.516520782938649</v>
      </c>
      <c r="AI24" s="4">
        <f t="shared" si="22"/>
        <v>55.121225120633596</v>
      </c>
      <c r="AJ24" s="4">
        <f t="shared" si="23"/>
        <v>63.586281794632029</v>
      </c>
      <c r="AK24" s="4">
        <f t="shared" si="19"/>
        <v>79.972208990455002</v>
      </c>
      <c r="AL24" s="4">
        <f t="shared" si="24"/>
        <v>58.788139971322444</v>
      </c>
      <c r="AM24" s="4">
        <f t="shared" si="25"/>
        <v>56.794066392080303</v>
      </c>
      <c r="AN24" s="2"/>
      <c r="AR24" s="24">
        <v>22</v>
      </c>
      <c r="AS24" s="24">
        <f t="shared" si="30"/>
        <v>61.389667973585645</v>
      </c>
      <c r="AT24" s="24">
        <f t="shared" si="26"/>
        <v>9</v>
      </c>
      <c r="AU24" s="24">
        <f t="shared" si="27"/>
        <v>22.324838257908951</v>
      </c>
      <c r="AV24" s="1">
        <f t="shared" si="28"/>
        <v>7.4416127526363169</v>
      </c>
    </row>
    <row r="25" spans="1:5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L25" s="1"/>
      <c r="M25" s="1"/>
      <c r="N25" s="14"/>
      <c r="O25" s="1"/>
      <c r="P25" s="1"/>
      <c r="Q25" s="1"/>
      <c r="R25" s="1"/>
      <c r="S25" s="1"/>
      <c r="T25" s="1"/>
      <c r="U25" s="1"/>
      <c r="V25" s="1"/>
      <c r="W25" s="1"/>
      <c r="X25" s="1"/>
      <c r="Z25" s="1"/>
      <c r="AA25" s="1"/>
      <c r="AB25" s="21"/>
      <c r="AC25" s="1"/>
      <c r="AD25" s="1"/>
      <c r="AE25" s="1"/>
      <c r="AF25" s="1"/>
      <c r="AG25" s="1"/>
      <c r="AH25" s="1"/>
      <c r="AI25" s="1"/>
      <c r="AJ25" s="1"/>
      <c r="AK25" s="1"/>
      <c r="AL25" s="1"/>
      <c r="AR25" s="24">
        <v>24</v>
      </c>
      <c r="AS25" s="24">
        <f t="shared" si="30"/>
        <v>62.136129039773735</v>
      </c>
      <c r="AT25" s="24">
        <f t="shared" si="26"/>
        <v>9</v>
      </c>
      <c r="AU25" s="24">
        <f t="shared" si="27"/>
        <v>22.7517777314192</v>
      </c>
      <c r="AV25" s="1">
        <f t="shared" si="28"/>
        <v>7.5839259104730665</v>
      </c>
    </row>
    <row r="26" spans="1:52" x14ac:dyDescent="0.25">
      <c r="A26" s="2"/>
      <c r="B26" s="211" t="s">
        <v>20</v>
      </c>
      <c r="C26" s="212"/>
      <c r="D26" s="212"/>
      <c r="E26" s="212"/>
      <c r="F26" s="212"/>
      <c r="G26" s="212"/>
      <c r="H26" s="212"/>
      <c r="I26" s="212"/>
      <c r="J26" s="212"/>
      <c r="K26" s="212"/>
      <c r="L26" s="16"/>
      <c r="M26" s="16"/>
      <c r="N26" s="14"/>
      <c r="O26" s="2"/>
      <c r="P26" s="211" t="s">
        <v>20</v>
      </c>
      <c r="Q26" s="212"/>
      <c r="R26" s="212"/>
      <c r="S26" s="212"/>
      <c r="T26" s="212"/>
      <c r="U26" s="212"/>
      <c r="V26" s="212"/>
      <c r="W26" s="212"/>
      <c r="X26" s="212"/>
      <c r="Y26" s="212"/>
      <c r="Z26" s="1"/>
      <c r="AA26" s="1"/>
      <c r="AB26" s="14"/>
      <c r="AC26" s="2"/>
      <c r="AD26" s="211" t="s">
        <v>20</v>
      </c>
      <c r="AE26" s="212"/>
      <c r="AF26" s="212"/>
      <c r="AG26" s="212"/>
      <c r="AH26" s="212"/>
      <c r="AI26" s="212"/>
      <c r="AJ26" s="212"/>
      <c r="AK26" s="212"/>
      <c r="AL26" s="212"/>
      <c r="AM26" s="212"/>
      <c r="AR26" s="24">
        <v>26</v>
      </c>
      <c r="AS26" s="24">
        <f>AVERAGE(AI24:AM24)</f>
        <v>62.852384453824676</v>
      </c>
      <c r="AT26" s="24">
        <f t="shared" si="26"/>
        <v>9</v>
      </c>
      <c r="AU26" s="24">
        <f>STDEV(AE24:AM24)</f>
        <v>23.106158217228575</v>
      </c>
      <c r="AV26" s="1">
        <f>(AU26)/SQRT(AT26)</f>
        <v>7.7020527390761915</v>
      </c>
    </row>
    <row r="27" spans="1:52" x14ac:dyDescent="0.25">
      <c r="A27" s="2"/>
      <c r="B27" s="8" t="s">
        <v>5</v>
      </c>
      <c r="C27" s="9" t="s">
        <v>6</v>
      </c>
      <c r="D27" s="9" t="s">
        <v>7</v>
      </c>
      <c r="E27" s="9" t="s">
        <v>8</v>
      </c>
      <c r="F27" s="9" t="s">
        <v>9</v>
      </c>
      <c r="G27" s="9" t="s">
        <v>10</v>
      </c>
      <c r="H27" s="9" t="s">
        <v>11</v>
      </c>
      <c r="I27" s="9" t="s">
        <v>12</v>
      </c>
      <c r="J27" s="9" t="s">
        <v>13</v>
      </c>
      <c r="K27" s="9" t="s">
        <v>41</v>
      </c>
      <c r="L27" s="16"/>
      <c r="M27" s="16"/>
      <c r="N27" s="14"/>
      <c r="O27" s="2"/>
      <c r="P27" s="8" t="s">
        <v>5</v>
      </c>
      <c r="Q27" s="9" t="s">
        <v>6</v>
      </c>
      <c r="R27" s="9" t="s">
        <v>7</v>
      </c>
      <c r="S27" s="9" t="s">
        <v>8</v>
      </c>
      <c r="T27" s="9" t="s">
        <v>9</v>
      </c>
      <c r="U27" s="9" t="s">
        <v>10</v>
      </c>
      <c r="V27" s="9" t="s">
        <v>11</v>
      </c>
      <c r="W27" s="9" t="s">
        <v>12</v>
      </c>
      <c r="X27" s="9" t="s">
        <v>13</v>
      </c>
      <c r="Y27" s="9" t="s">
        <v>41</v>
      </c>
      <c r="Z27" s="1"/>
      <c r="AA27" s="1"/>
      <c r="AB27" s="14"/>
      <c r="AC27" s="2"/>
      <c r="AD27" s="8" t="s">
        <v>5</v>
      </c>
      <c r="AE27" s="9" t="s">
        <v>6</v>
      </c>
      <c r="AF27" s="9" t="s">
        <v>7</v>
      </c>
      <c r="AG27" s="9" t="s">
        <v>8</v>
      </c>
      <c r="AH27" s="9" t="s">
        <v>9</v>
      </c>
      <c r="AI27" s="9" t="s">
        <v>10</v>
      </c>
      <c r="AJ27" s="9" t="s">
        <v>11</v>
      </c>
      <c r="AK27" s="9" t="s">
        <v>12</v>
      </c>
      <c r="AL27" s="9" t="s">
        <v>13</v>
      </c>
      <c r="AM27" s="9" t="s">
        <v>41</v>
      </c>
      <c r="AN27" s="33"/>
    </row>
    <row r="28" spans="1:52" x14ac:dyDescent="0.25">
      <c r="A28" s="2"/>
      <c r="B28" s="3" t="s">
        <v>14</v>
      </c>
      <c r="C28" s="3">
        <v>1.37</v>
      </c>
      <c r="D28" s="3">
        <v>1.47</v>
      </c>
      <c r="E28" s="3">
        <v>1.42</v>
      </c>
      <c r="F28" s="3">
        <v>1.42</v>
      </c>
      <c r="G28" s="3">
        <v>1.3</v>
      </c>
      <c r="H28" s="3">
        <v>1.35</v>
      </c>
      <c r="I28" s="3">
        <v>1.45</v>
      </c>
      <c r="J28" s="3">
        <v>1.46</v>
      </c>
      <c r="K28" s="3">
        <v>1.5</v>
      </c>
      <c r="L28" s="1"/>
      <c r="M28" s="1"/>
      <c r="N28" s="14"/>
      <c r="O28" s="2"/>
      <c r="P28" s="3" t="s">
        <v>14</v>
      </c>
      <c r="Q28" s="3">
        <f>C28</f>
        <v>1.37</v>
      </c>
      <c r="R28" s="3">
        <f t="shared" ref="R28:Y28" si="31">D28</f>
        <v>1.47</v>
      </c>
      <c r="S28" s="3">
        <f t="shared" si="31"/>
        <v>1.42</v>
      </c>
      <c r="T28" s="3">
        <f t="shared" si="31"/>
        <v>1.42</v>
      </c>
      <c r="U28" s="3">
        <f t="shared" si="31"/>
        <v>1.3</v>
      </c>
      <c r="V28" s="3">
        <f t="shared" si="31"/>
        <v>1.35</v>
      </c>
      <c r="W28" s="3">
        <f t="shared" si="31"/>
        <v>1.45</v>
      </c>
      <c r="X28" s="3">
        <f t="shared" si="31"/>
        <v>1.46</v>
      </c>
      <c r="Y28" s="3">
        <f t="shared" si="31"/>
        <v>1.5</v>
      </c>
      <c r="Z28" s="1"/>
      <c r="AA28" s="1"/>
      <c r="AB28" s="21"/>
      <c r="AC28" s="2"/>
      <c r="AD28" s="3" t="s">
        <v>14</v>
      </c>
      <c r="AE28" s="3">
        <f>C28</f>
        <v>1.37</v>
      </c>
      <c r="AF28" s="3">
        <f t="shared" ref="AF28:AM33" si="32">D28</f>
        <v>1.47</v>
      </c>
      <c r="AG28" s="3">
        <f t="shared" si="32"/>
        <v>1.42</v>
      </c>
      <c r="AH28" s="3">
        <f t="shared" si="32"/>
        <v>1.42</v>
      </c>
      <c r="AI28" s="3">
        <f t="shared" si="32"/>
        <v>1.3</v>
      </c>
      <c r="AJ28" s="3">
        <f t="shared" si="32"/>
        <v>1.35</v>
      </c>
      <c r="AK28" s="3">
        <f t="shared" si="32"/>
        <v>1.45</v>
      </c>
      <c r="AL28" s="3">
        <f t="shared" si="32"/>
        <v>1.46</v>
      </c>
      <c r="AM28" s="3">
        <f t="shared" si="32"/>
        <v>1.5</v>
      </c>
      <c r="AN28" s="2"/>
    </row>
    <row r="29" spans="1:52" x14ac:dyDescent="0.25">
      <c r="A29" s="2"/>
      <c r="B29" s="3" t="s">
        <v>15</v>
      </c>
      <c r="C29" s="3">
        <v>4.67</v>
      </c>
      <c r="D29" s="3">
        <v>4.32</v>
      </c>
      <c r="E29" s="3">
        <v>4.5</v>
      </c>
      <c r="F29" s="3">
        <v>4.2699999999999996</v>
      </c>
      <c r="G29" s="3">
        <v>4.75</v>
      </c>
      <c r="H29" s="3">
        <v>4.47</v>
      </c>
      <c r="I29" s="3">
        <v>5.19</v>
      </c>
      <c r="J29" s="3">
        <v>5.57</v>
      </c>
      <c r="K29" s="3">
        <v>4.8499999999999996</v>
      </c>
      <c r="L29" s="1"/>
      <c r="M29" s="1"/>
      <c r="N29" s="14"/>
      <c r="O29" s="2"/>
      <c r="P29" s="3" t="s">
        <v>15</v>
      </c>
      <c r="Q29" s="3">
        <f t="shared" ref="Q29:Q33" si="33">C29</f>
        <v>4.67</v>
      </c>
      <c r="R29" s="3">
        <f t="shared" ref="R29:R33" si="34">D29</f>
        <v>4.32</v>
      </c>
      <c r="S29" s="3">
        <f t="shared" ref="S29:S33" si="35">E29</f>
        <v>4.5</v>
      </c>
      <c r="T29" s="3">
        <f t="shared" ref="T29:T33" si="36">F29</f>
        <v>4.2699999999999996</v>
      </c>
      <c r="U29" s="3">
        <f t="shared" ref="U29:U33" si="37">G29</f>
        <v>4.75</v>
      </c>
      <c r="V29" s="3">
        <f t="shared" ref="V29:V33" si="38">H29</f>
        <v>4.47</v>
      </c>
      <c r="W29" s="3">
        <f t="shared" ref="W29:W33" si="39">I29</f>
        <v>5.19</v>
      </c>
      <c r="X29" s="3">
        <f t="shared" ref="X29:X33" si="40">J29</f>
        <v>5.57</v>
      </c>
      <c r="Y29" s="3">
        <f t="shared" ref="Y29:Y33" si="41">K29</f>
        <v>4.8499999999999996</v>
      </c>
      <c r="Z29" s="1"/>
      <c r="AA29" s="1"/>
      <c r="AB29" s="21"/>
      <c r="AC29" s="2"/>
      <c r="AD29" s="3" t="s">
        <v>15</v>
      </c>
      <c r="AE29" s="3">
        <f t="shared" ref="AE29:AE33" si="42">C29</f>
        <v>4.67</v>
      </c>
      <c r="AF29" s="3">
        <f t="shared" si="32"/>
        <v>4.32</v>
      </c>
      <c r="AG29" s="3">
        <f t="shared" si="32"/>
        <v>4.5</v>
      </c>
      <c r="AH29" s="3">
        <f t="shared" si="32"/>
        <v>4.2699999999999996</v>
      </c>
      <c r="AI29" s="3">
        <f t="shared" si="32"/>
        <v>4.75</v>
      </c>
      <c r="AJ29" s="3">
        <f t="shared" si="32"/>
        <v>4.47</v>
      </c>
      <c r="AK29" s="3">
        <f t="shared" si="32"/>
        <v>5.19</v>
      </c>
      <c r="AL29" s="3">
        <f t="shared" si="32"/>
        <v>5.57</v>
      </c>
      <c r="AM29" s="3">
        <f t="shared" si="32"/>
        <v>4.8499999999999996</v>
      </c>
      <c r="AN29" s="2"/>
      <c r="AR29" s="211" t="s">
        <v>20</v>
      </c>
      <c r="AS29" s="212"/>
      <c r="AT29" s="212"/>
      <c r="AU29" s="212"/>
      <c r="AV29" s="212"/>
      <c r="AW29" s="212"/>
      <c r="AX29" s="212"/>
      <c r="AY29" s="212"/>
      <c r="AZ29" s="212"/>
    </row>
    <row r="30" spans="1:52" x14ac:dyDescent="0.25">
      <c r="A30" s="1"/>
      <c r="B30" s="3" t="s">
        <v>16</v>
      </c>
      <c r="C30" s="3">
        <f>C29-C28</f>
        <v>3.3</v>
      </c>
      <c r="D30" s="3">
        <f t="shared" ref="D30:J30" si="43">D29-D28</f>
        <v>2.8500000000000005</v>
      </c>
      <c r="E30" s="3">
        <f t="shared" si="43"/>
        <v>3.08</v>
      </c>
      <c r="F30" s="3">
        <f t="shared" si="43"/>
        <v>2.8499999999999996</v>
      </c>
      <c r="G30" s="3">
        <f t="shared" si="43"/>
        <v>3.45</v>
      </c>
      <c r="H30" s="3">
        <f t="shared" si="43"/>
        <v>3.1199999999999997</v>
      </c>
      <c r="I30" s="3">
        <f t="shared" si="43"/>
        <v>3.74</v>
      </c>
      <c r="J30" s="3">
        <f t="shared" si="43"/>
        <v>4.1100000000000003</v>
      </c>
      <c r="K30" s="3">
        <f t="shared" ref="K30" si="44">K29-K28</f>
        <v>3.3499999999999996</v>
      </c>
      <c r="L30" s="1"/>
      <c r="M30" s="1"/>
      <c r="N30" s="14"/>
      <c r="O30" s="1"/>
      <c r="P30" s="3" t="s">
        <v>16</v>
      </c>
      <c r="Q30" s="3">
        <f t="shared" si="33"/>
        <v>3.3</v>
      </c>
      <c r="R30" s="3">
        <f t="shared" si="34"/>
        <v>2.8500000000000005</v>
      </c>
      <c r="S30" s="3">
        <f t="shared" si="35"/>
        <v>3.08</v>
      </c>
      <c r="T30" s="3">
        <f t="shared" si="36"/>
        <v>2.8499999999999996</v>
      </c>
      <c r="U30" s="3">
        <f t="shared" si="37"/>
        <v>3.45</v>
      </c>
      <c r="V30" s="3">
        <f t="shared" si="38"/>
        <v>3.1199999999999997</v>
      </c>
      <c r="W30" s="3">
        <f t="shared" si="39"/>
        <v>3.74</v>
      </c>
      <c r="X30" s="3">
        <f t="shared" si="40"/>
        <v>4.1100000000000003</v>
      </c>
      <c r="Y30" s="3">
        <f t="shared" si="41"/>
        <v>3.3499999999999996</v>
      </c>
      <c r="Z30" s="1"/>
      <c r="AA30" s="1"/>
      <c r="AB30" s="21"/>
      <c r="AC30" s="1"/>
      <c r="AD30" s="3" t="s">
        <v>16</v>
      </c>
      <c r="AE30" s="3">
        <f t="shared" si="42"/>
        <v>3.3</v>
      </c>
      <c r="AF30" s="3">
        <f t="shared" si="32"/>
        <v>2.8500000000000005</v>
      </c>
      <c r="AG30" s="3">
        <f t="shared" si="32"/>
        <v>3.08</v>
      </c>
      <c r="AH30" s="3">
        <f t="shared" si="32"/>
        <v>2.8499999999999996</v>
      </c>
      <c r="AI30" s="3">
        <f t="shared" si="32"/>
        <v>3.45</v>
      </c>
      <c r="AJ30" s="3">
        <f t="shared" si="32"/>
        <v>3.1199999999999997</v>
      </c>
      <c r="AK30" s="3">
        <f t="shared" si="32"/>
        <v>3.74</v>
      </c>
      <c r="AL30" s="3">
        <f t="shared" si="32"/>
        <v>4.1100000000000003</v>
      </c>
      <c r="AM30" s="3">
        <f t="shared" si="32"/>
        <v>3.3499999999999996</v>
      </c>
      <c r="AN30" s="2"/>
    </row>
    <row r="31" spans="1:52" x14ac:dyDescent="0.25">
      <c r="A31" s="2"/>
      <c r="B31" s="3" t="s">
        <v>17</v>
      </c>
      <c r="C31" s="3">
        <v>1.454774387929642</v>
      </c>
      <c r="D31" s="3">
        <v>1.324054291085335</v>
      </c>
      <c r="E31" s="3">
        <v>1.3776847292900611</v>
      </c>
      <c r="F31" s="3">
        <v>1.3828994840209243</v>
      </c>
      <c r="G31" s="3">
        <v>1.275422187887483</v>
      </c>
      <c r="H31" s="3">
        <v>1.4510467769302025</v>
      </c>
      <c r="I31" s="3">
        <v>1.6203248280773266</v>
      </c>
      <c r="J31" s="3">
        <v>1.5473762162883695</v>
      </c>
      <c r="K31" s="3">
        <v>1.6583143074252722</v>
      </c>
      <c r="L31" s="1"/>
      <c r="M31" s="1"/>
      <c r="N31" s="14"/>
      <c r="O31" s="2"/>
      <c r="P31" s="3" t="s">
        <v>17</v>
      </c>
      <c r="Q31" s="3">
        <f t="shared" si="33"/>
        <v>1.454774387929642</v>
      </c>
      <c r="R31" s="3">
        <f t="shared" si="34"/>
        <v>1.324054291085335</v>
      </c>
      <c r="S31" s="3">
        <f t="shared" si="35"/>
        <v>1.3776847292900611</v>
      </c>
      <c r="T31" s="3">
        <f t="shared" si="36"/>
        <v>1.3828994840209243</v>
      </c>
      <c r="U31" s="3">
        <f t="shared" si="37"/>
        <v>1.275422187887483</v>
      </c>
      <c r="V31" s="3">
        <f t="shared" si="38"/>
        <v>1.4510467769302025</v>
      </c>
      <c r="W31" s="3">
        <f t="shared" si="39"/>
        <v>1.6203248280773266</v>
      </c>
      <c r="X31" s="3">
        <f t="shared" si="40"/>
        <v>1.5473762162883695</v>
      </c>
      <c r="Y31" s="3">
        <f t="shared" si="41"/>
        <v>1.6583143074252722</v>
      </c>
      <c r="Z31" s="1"/>
      <c r="AA31" s="1"/>
      <c r="AB31" s="21"/>
      <c r="AC31" s="2"/>
      <c r="AD31" s="3" t="s">
        <v>17</v>
      </c>
      <c r="AE31" s="3">
        <f t="shared" si="42"/>
        <v>1.454774387929642</v>
      </c>
      <c r="AF31" s="3">
        <f t="shared" si="32"/>
        <v>1.324054291085335</v>
      </c>
      <c r="AG31" s="3">
        <f t="shared" si="32"/>
        <v>1.3776847292900611</v>
      </c>
      <c r="AH31" s="3">
        <f t="shared" si="32"/>
        <v>1.3828994840209243</v>
      </c>
      <c r="AI31" s="3">
        <f t="shared" si="32"/>
        <v>1.275422187887483</v>
      </c>
      <c r="AJ31" s="3">
        <f t="shared" si="32"/>
        <v>1.4510467769302025</v>
      </c>
      <c r="AK31" s="3">
        <f t="shared" si="32"/>
        <v>1.6203248280773266</v>
      </c>
      <c r="AL31" s="3">
        <f t="shared" si="32"/>
        <v>1.5473762162883695</v>
      </c>
      <c r="AM31" s="3">
        <f t="shared" si="32"/>
        <v>1.6583143074252722</v>
      </c>
      <c r="AN31" s="2"/>
    </row>
    <row r="32" spans="1:52" x14ac:dyDescent="0.25">
      <c r="A32" s="2"/>
      <c r="B32" s="3" t="s">
        <v>18</v>
      </c>
      <c r="C32" s="3">
        <v>3.49</v>
      </c>
      <c r="D32" s="3">
        <v>2.46</v>
      </c>
      <c r="E32" s="3">
        <v>1.86</v>
      </c>
      <c r="F32" s="3">
        <v>1.93</v>
      </c>
      <c r="G32" s="3">
        <v>1.44</v>
      </c>
      <c r="H32" s="3">
        <v>1.57</v>
      </c>
      <c r="I32" s="3">
        <v>1.75</v>
      </c>
      <c r="J32" s="3">
        <v>1.85</v>
      </c>
      <c r="K32" s="3">
        <v>2.0499999999999998</v>
      </c>
      <c r="L32" s="1"/>
      <c r="M32" s="1"/>
      <c r="N32" s="14"/>
      <c r="O32" s="2"/>
      <c r="P32" s="3" t="s">
        <v>18</v>
      </c>
      <c r="Q32" s="3">
        <f t="shared" si="33"/>
        <v>3.49</v>
      </c>
      <c r="R32" s="3">
        <f t="shared" si="34"/>
        <v>2.46</v>
      </c>
      <c r="S32" s="3">
        <f t="shared" si="35"/>
        <v>1.86</v>
      </c>
      <c r="T32" s="3">
        <f t="shared" si="36"/>
        <v>1.93</v>
      </c>
      <c r="U32" s="3">
        <f t="shared" si="37"/>
        <v>1.44</v>
      </c>
      <c r="V32" s="3">
        <f t="shared" si="38"/>
        <v>1.57</v>
      </c>
      <c r="W32" s="3">
        <f t="shared" si="39"/>
        <v>1.75</v>
      </c>
      <c r="X32" s="3">
        <f t="shared" si="40"/>
        <v>1.85</v>
      </c>
      <c r="Y32" s="3">
        <f t="shared" si="41"/>
        <v>2.0499999999999998</v>
      </c>
      <c r="Z32" s="1"/>
      <c r="AA32" s="1"/>
      <c r="AB32" s="21"/>
      <c r="AC32" s="2"/>
      <c r="AD32" s="3" t="s">
        <v>18</v>
      </c>
      <c r="AE32" s="3">
        <f t="shared" si="42"/>
        <v>3.49</v>
      </c>
      <c r="AF32" s="3">
        <f t="shared" si="32"/>
        <v>2.46</v>
      </c>
      <c r="AG32" s="3">
        <f t="shared" si="32"/>
        <v>1.86</v>
      </c>
      <c r="AH32" s="3">
        <f t="shared" si="32"/>
        <v>1.93</v>
      </c>
      <c r="AI32" s="3">
        <f t="shared" si="32"/>
        <v>1.44</v>
      </c>
      <c r="AJ32" s="3">
        <f t="shared" si="32"/>
        <v>1.57</v>
      </c>
      <c r="AK32" s="3">
        <f t="shared" si="32"/>
        <v>1.75</v>
      </c>
      <c r="AL32" s="3">
        <f t="shared" si="32"/>
        <v>1.85</v>
      </c>
      <c r="AM32" s="3">
        <f t="shared" si="32"/>
        <v>2.0499999999999998</v>
      </c>
      <c r="AN32" s="2"/>
    </row>
    <row r="33" spans="1:48" x14ac:dyDescent="0.25">
      <c r="A33" s="1"/>
      <c r="B33" s="3" t="s">
        <v>16</v>
      </c>
      <c r="C33" s="3">
        <f>C32-C31</f>
        <v>2.0352256120703585</v>
      </c>
      <c r="D33" s="3">
        <f t="shared" ref="D33:J33" si="45">D32-D31</f>
        <v>1.135945708914665</v>
      </c>
      <c r="E33" s="3">
        <f t="shared" si="45"/>
        <v>0.48231527070993896</v>
      </c>
      <c r="F33" s="3">
        <f t="shared" si="45"/>
        <v>0.54710051597907561</v>
      </c>
      <c r="G33" s="3">
        <f t="shared" si="45"/>
        <v>0.16457781211251699</v>
      </c>
      <c r="H33" s="3">
        <f t="shared" si="45"/>
        <v>0.11895322306979761</v>
      </c>
      <c r="I33" s="3">
        <f t="shared" si="45"/>
        <v>0.12967517192267342</v>
      </c>
      <c r="J33" s="3">
        <f t="shared" si="45"/>
        <v>0.30262378371163057</v>
      </c>
      <c r="K33" s="3">
        <f t="shared" ref="K33" si="46">K32-K31</f>
        <v>0.39168569257472763</v>
      </c>
      <c r="L33" s="1"/>
      <c r="M33" s="1"/>
      <c r="N33" s="14"/>
      <c r="O33" s="1"/>
      <c r="P33" s="3" t="s">
        <v>16</v>
      </c>
      <c r="Q33" s="3">
        <f t="shared" si="33"/>
        <v>2.0352256120703585</v>
      </c>
      <c r="R33" s="3">
        <f t="shared" si="34"/>
        <v>1.135945708914665</v>
      </c>
      <c r="S33" s="3">
        <f t="shared" si="35"/>
        <v>0.48231527070993896</v>
      </c>
      <c r="T33" s="3">
        <f t="shared" si="36"/>
        <v>0.54710051597907561</v>
      </c>
      <c r="U33" s="3">
        <f t="shared" si="37"/>
        <v>0.16457781211251699</v>
      </c>
      <c r="V33" s="3">
        <f t="shared" si="38"/>
        <v>0.11895322306979761</v>
      </c>
      <c r="W33" s="3">
        <f t="shared" si="39"/>
        <v>0.12967517192267342</v>
      </c>
      <c r="X33" s="3">
        <f t="shared" si="40"/>
        <v>0.30262378371163057</v>
      </c>
      <c r="Y33" s="3">
        <f t="shared" si="41"/>
        <v>0.39168569257472763</v>
      </c>
      <c r="Z33" s="1"/>
      <c r="AA33" s="1"/>
      <c r="AB33" s="21"/>
      <c r="AC33" s="1"/>
      <c r="AD33" s="3" t="s">
        <v>16</v>
      </c>
      <c r="AE33" s="3">
        <f t="shared" si="42"/>
        <v>2.0352256120703585</v>
      </c>
      <c r="AF33" s="3">
        <f t="shared" si="32"/>
        <v>1.135945708914665</v>
      </c>
      <c r="AG33" s="3">
        <f t="shared" si="32"/>
        <v>0.48231527070993896</v>
      </c>
      <c r="AH33" s="3">
        <f t="shared" si="32"/>
        <v>0.54710051597907561</v>
      </c>
      <c r="AI33" s="3">
        <f t="shared" si="32"/>
        <v>0.16457781211251699</v>
      </c>
      <c r="AJ33" s="3">
        <f t="shared" si="32"/>
        <v>0.11895322306979761</v>
      </c>
      <c r="AK33" s="3">
        <f t="shared" si="32"/>
        <v>0.12967517192267342</v>
      </c>
      <c r="AL33" s="3">
        <f t="shared" si="32"/>
        <v>0.30262378371163057</v>
      </c>
      <c r="AM33" s="3">
        <f t="shared" si="32"/>
        <v>0.39168569257472763</v>
      </c>
      <c r="AN33" s="2"/>
    </row>
    <row r="34" spans="1:48" x14ac:dyDescent="0.25">
      <c r="A34" s="6" t="s">
        <v>19</v>
      </c>
      <c r="B34" s="7">
        <v>0</v>
      </c>
      <c r="C34" s="4">
        <v>1.454774387929642</v>
      </c>
      <c r="D34" s="4">
        <v>1.324054291085335</v>
      </c>
      <c r="E34" s="4">
        <v>1.3776847292900611</v>
      </c>
      <c r="F34" s="4">
        <v>1.3828994840209243</v>
      </c>
      <c r="G34" s="4">
        <v>1.275422187887483</v>
      </c>
      <c r="H34" s="4">
        <v>1.4510467769302025</v>
      </c>
      <c r="I34" s="4">
        <v>1.6203248280773266</v>
      </c>
      <c r="J34" s="4">
        <v>1.5473762162883695</v>
      </c>
      <c r="K34" s="4">
        <v>1.6583143074252722</v>
      </c>
      <c r="L34" s="1"/>
      <c r="M34" s="1"/>
      <c r="N34" s="14"/>
      <c r="O34" s="6" t="s">
        <v>19</v>
      </c>
      <c r="P34" s="7">
        <v>0</v>
      </c>
      <c r="Q34" s="4">
        <f>C34-C$31</f>
        <v>0</v>
      </c>
      <c r="R34" s="4">
        <f t="shared" ref="R34:U47" si="47">D34-D$31</f>
        <v>0</v>
      </c>
      <c r="S34" s="4">
        <f t="shared" si="47"/>
        <v>0</v>
      </c>
      <c r="T34" s="4">
        <f t="shared" si="47"/>
        <v>0</v>
      </c>
      <c r="U34" s="4">
        <f>G34-G$31</f>
        <v>0</v>
      </c>
      <c r="V34" s="4">
        <f t="shared" ref="V34:Y47" si="48">H34-H$31</f>
        <v>0</v>
      </c>
      <c r="W34" s="4">
        <f t="shared" si="48"/>
        <v>0</v>
      </c>
      <c r="X34" s="4">
        <f t="shared" si="48"/>
        <v>0</v>
      </c>
      <c r="Y34" s="4">
        <f>K34-K$31</f>
        <v>0</v>
      </c>
      <c r="Z34" s="1"/>
      <c r="AA34" s="1"/>
      <c r="AB34" s="21"/>
      <c r="AC34" s="6" t="s">
        <v>19</v>
      </c>
      <c r="AD34" s="7">
        <v>0</v>
      </c>
      <c r="AE34" s="4">
        <f>(Q34*100)/Q$30</f>
        <v>0</v>
      </c>
      <c r="AF34" s="4">
        <f t="shared" ref="AF34:AH47" si="49">(R34*100)/R$30</f>
        <v>0</v>
      </c>
      <c r="AG34" s="4">
        <f t="shared" si="49"/>
        <v>0</v>
      </c>
      <c r="AH34" s="4">
        <f t="shared" si="49"/>
        <v>0</v>
      </c>
      <c r="AI34" s="4">
        <f>(U34*100)/U$30</f>
        <v>0</v>
      </c>
      <c r="AJ34" s="4">
        <f t="shared" ref="AJ34:AJ47" si="50">(V34*100)/V$30</f>
        <v>0</v>
      </c>
      <c r="AK34" s="4">
        <f t="shared" ref="AK34:AK47" si="51">(W34*100)/W$30</f>
        <v>0</v>
      </c>
      <c r="AL34" s="4">
        <f>(X34*100)/X$30</f>
        <v>0</v>
      </c>
      <c r="AM34" s="4">
        <f t="shared" ref="AM34:AM47" si="52">(Y34*100)/Y$30</f>
        <v>0</v>
      </c>
      <c r="AN34" s="2"/>
    </row>
    <row r="35" spans="1:48" x14ac:dyDescent="0.25">
      <c r="A35" s="2"/>
      <c r="B35" s="7">
        <v>2</v>
      </c>
      <c r="C35" s="4">
        <v>1.4633476374159684</v>
      </c>
      <c r="D35" s="4">
        <v>1.3670936764476498</v>
      </c>
      <c r="E35" s="4">
        <v>1.4241124188077134</v>
      </c>
      <c r="F35" s="4">
        <v>1.5465299193622077</v>
      </c>
      <c r="G35" s="4">
        <v>1.2756142697246471</v>
      </c>
      <c r="H35" s="4">
        <v>1.4452774223239941</v>
      </c>
      <c r="I35" s="4">
        <v>1.819352511501239</v>
      </c>
      <c r="J35" s="4">
        <v>1.7097015722164135</v>
      </c>
      <c r="K35" s="4">
        <v>1.7964375048950512</v>
      </c>
      <c r="L35" s="1"/>
      <c r="M35" s="1"/>
      <c r="N35" s="14"/>
      <c r="O35" s="2"/>
      <c r="P35" s="7">
        <v>2</v>
      </c>
      <c r="Q35" s="4">
        <f t="shared" ref="Q35:Q47" si="53">C35-C$31</f>
        <v>8.5732494863264286E-3</v>
      </c>
      <c r="R35" s="4">
        <f t="shared" si="47"/>
        <v>4.3039385362314775E-2</v>
      </c>
      <c r="S35" s="4">
        <f t="shared" si="47"/>
        <v>4.6427689517652304E-2</v>
      </c>
      <c r="T35" s="4">
        <f t="shared" si="47"/>
        <v>0.16363043534128341</v>
      </c>
      <c r="U35" s="4">
        <f t="shared" si="47"/>
        <v>1.9208183716412641E-4</v>
      </c>
      <c r="V35" s="4">
        <f t="shared" si="48"/>
        <v>-5.7693546062083101E-3</v>
      </c>
      <c r="W35" s="4">
        <f t="shared" si="48"/>
        <v>0.19902768342391242</v>
      </c>
      <c r="X35" s="4">
        <f t="shared" si="48"/>
        <v>0.16232535592804398</v>
      </c>
      <c r="Y35" s="4">
        <f t="shared" si="48"/>
        <v>0.13812319746977897</v>
      </c>
      <c r="Z35" s="1"/>
      <c r="AA35" s="1"/>
      <c r="AB35" s="21"/>
      <c r="AC35" s="2"/>
      <c r="AD35" s="7">
        <v>2</v>
      </c>
      <c r="AE35" s="4">
        <f>(Q35*100)/Q$30</f>
        <v>0.25979543897958873</v>
      </c>
      <c r="AF35" s="4">
        <f t="shared" si="49"/>
        <v>1.5101538723619217</v>
      </c>
      <c r="AG35" s="4">
        <f t="shared" si="49"/>
        <v>1.5073925168068929</v>
      </c>
      <c r="AH35" s="4">
        <f t="shared" si="49"/>
        <v>5.741418783904682</v>
      </c>
      <c r="AI35" s="4">
        <f>(U35*100)/U$30</f>
        <v>5.5675894830181562E-3</v>
      </c>
      <c r="AJ35" s="4">
        <f t="shared" si="50"/>
        <v>-0.18491521173744585</v>
      </c>
      <c r="AK35" s="4">
        <f t="shared" si="51"/>
        <v>5.3215958134735937</v>
      </c>
      <c r="AL35" s="4">
        <f>(X35*100)/X$30</f>
        <v>3.9495220420448649</v>
      </c>
      <c r="AM35" s="4">
        <f t="shared" si="52"/>
        <v>4.1230805214859396</v>
      </c>
      <c r="AN35" s="2"/>
      <c r="AS35" s="18" t="s">
        <v>24</v>
      </c>
      <c r="AT35" s="18" t="s">
        <v>25</v>
      </c>
      <c r="AU35" s="18" t="s">
        <v>26</v>
      </c>
      <c r="AV35" s="18" t="s">
        <v>27</v>
      </c>
    </row>
    <row r="36" spans="1:48" x14ac:dyDescent="0.25">
      <c r="A36" s="2"/>
      <c r="B36" s="5">
        <v>4</v>
      </c>
      <c r="C36" s="4">
        <v>1.5840709528571386</v>
      </c>
      <c r="D36" s="4">
        <v>1.4929809939551182</v>
      </c>
      <c r="E36" s="4">
        <v>1.6331800227342292</v>
      </c>
      <c r="F36" s="4">
        <v>1.8734561674776136</v>
      </c>
      <c r="G36" s="4">
        <v>1.2808965202466676</v>
      </c>
      <c r="H36" s="4">
        <v>1.4273924230447477</v>
      </c>
      <c r="I36" s="4">
        <v>1.9841614002312162</v>
      </c>
      <c r="J36" s="4">
        <v>1.7187482038324158</v>
      </c>
      <c r="K36" s="4">
        <v>1.8596502385905034</v>
      </c>
      <c r="L36" s="1"/>
      <c r="M36" s="1"/>
      <c r="N36" s="14"/>
      <c r="O36" s="2"/>
      <c r="P36" s="5">
        <v>4</v>
      </c>
      <c r="Q36" s="4">
        <f t="shared" si="53"/>
        <v>0.12929656492749664</v>
      </c>
      <c r="R36" s="4">
        <f t="shared" si="47"/>
        <v>0.16892670286978317</v>
      </c>
      <c r="S36" s="4">
        <f t="shared" si="47"/>
        <v>0.2554952934441681</v>
      </c>
      <c r="T36" s="4">
        <f t="shared" si="47"/>
        <v>0.49055668345668924</v>
      </c>
      <c r="U36" s="4">
        <f t="shared" si="47"/>
        <v>5.4743323591845972E-3</v>
      </c>
      <c r="V36" s="4">
        <f t="shared" si="48"/>
        <v>-2.3654353885454782E-2</v>
      </c>
      <c r="W36" s="4">
        <f t="shared" si="48"/>
        <v>0.36383657215388965</v>
      </c>
      <c r="X36" s="4">
        <f t="shared" si="48"/>
        <v>0.17137198754404626</v>
      </c>
      <c r="Y36" s="4">
        <f t="shared" si="48"/>
        <v>0.20133593116523119</v>
      </c>
      <c r="Z36" s="1"/>
      <c r="AA36" s="1"/>
      <c r="AB36" s="21"/>
      <c r="AC36" s="2"/>
      <c r="AD36" s="5">
        <v>4</v>
      </c>
      <c r="AE36" s="4">
        <f t="shared" ref="AE36:AE47" si="54">(Q36*100)/Q$30</f>
        <v>3.9180777250756562</v>
      </c>
      <c r="AF36" s="4">
        <f t="shared" si="49"/>
        <v>5.9272527322730921</v>
      </c>
      <c r="AG36" s="4">
        <f t="shared" si="49"/>
        <v>8.2953017352002636</v>
      </c>
      <c r="AH36" s="4">
        <f t="shared" si="49"/>
        <v>17.212515209006639</v>
      </c>
      <c r="AI36" s="4">
        <f t="shared" ref="AI36:AI45" si="55">(U36*100)/U$30</f>
        <v>0.1586763002662202</v>
      </c>
      <c r="AJ36" s="4">
        <f t="shared" si="50"/>
        <v>-0.7581523681235508</v>
      </c>
      <c r="AK36" s="4">
        <f t="shared" si="51"/>
        <v>9.7282505923499905</v>
      </c>
      <c r="AL36" s="4">
        <f t="shared" ref="AL36:AL45" si="56">(X36*100)/X$30</f>
        <v>4.1696347334317823</v>
      </c>
      <c r="AM36" s="4">
        <f t="shared" si="52"/>
        <v>6.0100277959770514</v>
      </c>
      <c r="AN36" s="2"/>
      <c r="AR36" s="24">
        <v>0</v>
      </c>
      <c r="AS36" s="1">
        <f>AVERAGE(AE34:AM34)</f>
        <v>0</v>
      </c>
      <c r="AT36" s="1">
        <f>COUNT(AE34:AM34)</f>
        <v>9</v>
      </c>
      <c r="AU36" s="1">
        <f>STDEV(AE34:AM34)</f>
        <v>0</v>
      </c>
      <c r="AV36" s="1">
        <f>(AU36)/SQRT(AT36)</f>
        <v>0</v>
      </c>
    </row>
    <row r="37" spans="1:48" x14ac:dyDescent="0.25">
      <c r="A37" s="2"/>
      <c r="B37" s="5">
        <v>6</v>
      </c>
      <c r="C37" s="4">
        <v>2.1716376095130152</v>
      </c>
      <c r="D37" s="4">
        <v>1.663523116114638</v>
      </c>
      <c r="E37" s="4">
        <v>1.5989550935004773</v>
      </c>
      <c r="F37" s="4">
        <v>1.8859487433182571</v>
      </c>
      <c r="G37" s="4">
        <v>1.2707161828769564</v>
      </c>
      <c r="H37" s="4">
        <v>1.4314309712690938</v>
      </c>
      <c r="I37" s="4">
        <v>2.0800671377407514</v>
      </c>
      <c r="J37" s="4">
        <v>1.7198790327844165</v>
      </c>
      <c r="K37" s="4">
        <v>1.949857734006432</v>
      </c>
      <c r="L37" s="1"/>
      <c r="M37" s="1"/>
      <c r="N37" s="14"/>
      <c r="O37" s="2"/>
      <c r="P37" s="5">
        <v>6</v>
      </c>
      <c r="Q37" s="4">
        <f t="shared" si="53"/>
        <v>0.71686322158337323</v>
      </c>
      <c r="R37" s="4">
        <f t="shared" si="47"/>
        <v>0.33946882502930298</v>
      </c>
      <c r="S37" s="4">
        <f t="shared" si="47"/>
        <v>0.22127036421041613</v>
      </c>
      <c r="T37" s="4">
        <f t="shared" si="47"/>
        <v>0.5030492592973328</v>
      </c>
      <c r="U37" s="4">
        <f t="shared" si="47"/>
        <v>-4.7060050105265372E-3</v>
      </c>
      <c r="V37" s="4">
        <f t="shared" si="48"/>
        <v>-1.9615805661108654E-2</v>
      </c>
      <c r="W37" s="4">
        <f t="shared" si="48"/>
        <v>0.45974230966342478</v>
      </c>
      <c r="X37" s="4">
        <f t="shared" si="48"/>
        <v>0.17250281649604693</v>
      </c>
      <c r="Y37" s="4">
        <f t="shared" si="48"/>
        <v>0.29154342658115984</v>
      </c>
      <c r="Z37" s="1"/>
      <c r="AA37" s="1"/>
      <c r="AB37" s="21"/>
      <c r="AC37" s="2"/>
      <c r="AD37" s="5">
        <v>6</v>
      </c>
      <c r="AE37" s="4">
        <f t="shared" si="54"/>
        <v>21.723127926768885</v>
      </c>
      <c r="AF37" s="4">
        <f t="shared" si="49"/>
        <v>11.911186843133436</v>
      </c>
      <c r="AG37" s="4">
        <f t="shared" si="49"/>
        <v>7.1841027341044192</v>
      </c>
      <c r="AH37" s="4">
        <f t="shared" si="49"/>
        <v>17.650851203415186</v>
      </c>
      <c r="AI37" s="4">
        <f t="shared" si="55"/>
        <v>-0.13640594233410253</v>
      </c>
      <c r="AJ37" s="4">
        <f t="shared" si="50"/>
        <v>-0.62871171990732877</v>
      </c>
      <c r="AK37" s="4">
        <f t="shared" si="51"/>
        <v>12.292575124690501</v>
      </c>
      <c r="AL37" s="4">
        <f t="shared" si="56"/>
        <v>4.1971488198551565</v>
      </c>
      <c r="AM37" s="4">
        <f t="shared" si="52"/>
        <v>8.7027888531689506</v>
      </c>
      <c r="AN37" s="2"/>
      <c r="AR37" s="24">
        <v>2</v>
      </c>
      <c r="AS37" s="24">
        <f t="shared" ref="AS37:AS49" si="57">AVERAGE(AE35:AM35)</f>
        <v>2.4704012629781174</v>
      </c>
      <c r="AT37" s="24">
        <f t="shared" ref="AT37:AT49" si="58">COUNT(AE35:AM35)</f>
        <v>9</v>
      </c>
      <c r="AU37" s="24">
        <f t="shared" ref="AU37:AU48" si="59">STDEV(AE35:AM35)</f>
        <v>2.3348009182242819</v>
      </c>
      <c r="AV37" s="1">
        <f>(AU37)/SQRT(AT37)</f>
        <v>0.77826697274142731</v>
      </c>
    </row>
    <row r="38" spans="1:48" x14ac:dyDescent="0.25">
      <c r="A38" s="2"/>
      <c r="B38" s="5">
        <v>8</v>
      </c>
      <c r="C38" s="4">
        <v>2.711951705046586</v>
      </c>
      <c r="D38" s="4">
        <v>1.8577195921596141</v>
      </c>
      <c r="E38" s="4">
        <v>1.7005812064898371</v>
      </c>
      <c r="F38" s="4">
        <v>1.8198050158762795</v>
      </c>
      <c r="G38" s="4">
        <v>1.3041384225435557</v>
      </c>
      <c r="H38" s="4">
        <v>1.4502390672853338</v>
      </c>
      <c r="I38" s="4">
        <v>2.1171956938882537</v>
      </c>
      <c r="J38" s="4">
        <v>1.7099071774804131</v>
      </c>
      <c r="K38" s="4">
        <v>1.9785396683344394</v>
      </c>
      <c r="L38" s="1"/>
      <c r="M38" s="1"/>
      <c r="N38" s="14"/>
      <c r="O38" s="2"/>
      <c r="P38" s="5">
        <v>8</v>
      </c>
      <c r="Q38" s="4">
        <f t="shared" si="53"/>
        <v>1.257177317116944</v>
      </c>
      <c r="R38" s="4">
        <f t="shared" si="47"/>
        <v>0.53366530107427912</v>
      </c>
      <c r="S38" s="4">
        <f t="shared" si="47"/>
        <v>0.32289647719977599</v>
      </c>
      <c r="T38" s="4">
        <f t="shared" si="47"/>
        <v>0.43690553185535519</v>
      </c>
      <c r="U38" s="4">
        <f t="shared" si="47"/>
        <v>2.8716234656072759E-2</v>
      </c>
      <c r="V38" s="4">
        <f t="shared" si="48"/>
        <v>-8.0770964486864827E-4</v>
      </c>
      <c r="W38" s="4">
        <f t="shared" si="48"/>
        <v>0.4968708658109271</v>
      </c>
      <c r="X38" s="4">
        <f t="shared" si="48"/>
        <v>0.16253096119204358</v>
      </c>
      <c r="Y38" s="4">
        <f t="shared" si="48"/>
        <v>0.3202253609091672</v>
      </c>
      <c r="Z38" s="1"/>
      <c r="AA38" s="1"/>
      <c r="AB38" s="21"/>
      <c r="AC38" s="2"/>
      <c r="AD38" s="5">
        <v>8</v>
      </c>
      <c r="AE38" s="4">
        <f t="shared" si="54"/>
        <v>38.096282336877096</v>
      </c>
      <c r="AF38" s="4">
        <f t="shared" si="49"/>
        <v>18.725098283308036</v>
      </c>
      <c r="AG38" s="4">
        <f t="shared" si="49"/>
        <v>10.483651857135584</v>
      </c>
      <c r="AH38" s="4">
        <f t="shared" si="49"/>
        <v>15.330018661591412</v>
      </c>
      <c r="AI38" s="4">
        <f t="shared" si="55"/>
        <v>0.83235462771225388</v>
      </c>
      <c r="AJ38" s="4">
        <f t="shared" si="50"/>
        <v>-2.5888129643225909E-2</v>
      </c>
      <c r="AK38" s="4">
        <f t="shared" si="51"/>
        <v>13.285317267671847</v>
      </c>
      <c r="AL38" s="4">
        <f t="shared" si="56"/>
        <v>3.9545246032127386</v>
      </c>
      <c r="AM38" s="4">
        <f t="shared" si="52"/>
        <v>9.5589659972885723</v>
      </c>
      <c r="AN38" s="2"/>
      <c r="AR38" s="24">
        <v>4</v>
      </c>
      <c r="AS38" s="24">
        <f t="shared" si="57"/>
        <v>6.0735093839396832</v>
      </c>
      <c r="AT38" s="24">
        <f t="shared" si="58"/>
        <v>9</v>
      </c>
      <c r="AU38" s="24">
        <f t="shared" si="59"/>
        <v>5.3889220080042062</v>
      </c>
      <c r="AV38" s="1">
        <f t="shared" ref="AV38:AV48" si="60">(AU38)/SQRT(AT38)</f>
        <v>1.7963073360014021</v>
      </c>
    </row>
    <row r="39" spans="1:48" x14ac:dyDescent="0.25">
      <c r="A39" s="2"/>
      <c r="B39" s="5">
        <v>10</v>
      </c>
      <c r="C39" s="4">
        <v>3.0114173033828968</v>
      </c>
      <c r="D39" s="4">
        <v>2.0392234880709306</v>
      </c>
      <c r="E39" s="4">
        <v>1.7493922476254398</v>
      </c>
      <c r="F39" s="4">
        <v>1.773738642463907</v>
      </c>
      <c r="G39" s="4">
        <v>1.4192914839235924</v>
      </c>
      <c r="H39" s="4">
        <v>1.5315869672328732</v>
      </c>
      <c r="I39" s="4">
        <v>2.1341887007770795</v>
      </c>
      <c r="J39" s="4">
        <v>1.6970568484804081</v>
      </c>
      <c r="K39" s="4">
        <v>1.955481642698198</v>
      </c>
      <c r="L39" s="1"/>
      <c r="M39" s="1"/>
      <c r="N39" s="14"/>
      <c r="O39" s="2"/>
      <c r="P39" s="5">
        <v>10</v>
      </c>
      <c r="Q39" s="4">
        <f t="shared" si="53"/>
        <v>1.5566429154532548</v>
      </c>
      <c r="R39" s="4">
        <f t="shared" si="47"/>
        <v>0.71516919698559556</v>
      </c>
      <c r="S39" s="4">
        <f t="shared" si="47"/>
        <v>0.37170751833537863</v>
      </c>
      <c r="T39" s="4">
        <f t="shared" si="47"/>
        <v>0.39083915844298267</v>
      </c>
      <c r="U39" s="4">
        <f t="shared" si="47"/>
        <v>0.14386929603610943</v>
      </c>
      <c r="V39" s="4">
        <f t="shared" si="48"/>
        <v>8.0540190302670789E-2</v>
      </c>
      <c r="W39" s="4">
        <f t="shared" si="48"/>
        <v>0.51386387269975287</v>
      </c>
      <c r="X39" s="4">
        <f t="shared" si="48"/>
        <v>0.14968063219203853</v>
      </c>
      <c r="Y39" s="4">
        <f t="shared" si="48"/>
        <v>0.29716733527292583</v>
      </c>
      <c r="Z39" s="1"/>
      <c r="AA39" s="1"/>
      <c r="AB39" s="21"/>
      <c r="AC39" s="2"/>
      <c r="AD39" s="5">
        <v>10</v>
      </c>
      <c r="AE39" s="4">
        <f t="shared" si="54"/>
        <v>47.17099743797742</v>
      </c>
      <c r="AF39" s="4">
        <f t="shared" si="49"/>
        <v>25.093656034582299</v>
      </c>
      <c r="AG39" s="4">
        <f t="shared" si="49"/>
        <v>12.068425919979825</v>
      </c>
      <c r="AH39" s="4">
        <f t="shared" si="49"/>
        <v>13.713654682209921</v>
      </c>
      <c r="AI39" s="4">
        <f t="shared" si="55"/>
        <v>4.1701245227857804</v>
      </c>
      <c r="AJ39" s="4">
        <f t="shared" si="50"/>
        <v>2.5814163558548331</v>
      </c>
      <c r="AK39" s="4">
        <f t="shared" si="51"/>
        <v>13.739675740635104</v>
      </c>
      <c r="AL39" s="4">
        <f t="shared" si="56"/>
        <v>3.6418645302199151</v>
      </c>
      <c r="AM39" s="4">
        <f t="shared" si="52"/>
        <v>8.8706667245649502</v>
      </c>
      <c r="AN39" s="2"/>
      <c r="AR39" s="24">
        <v>6</v>
      </c>
      <c r="AS39" s="24">
        <f t="shared" si="57"/>
        <v>9.2107404269883446</v>
      </c>
      <c r="AT39" s="24">
        <f t="shared" si="58"/>
        <v>9</v>
      </c>
      <c r="AU39" s="24">
        <f t="shared" si="59"/>
        <v>7.5686092394567437</v>
      </c>
      <c r="AV39" s="1">
        <f t="shared" si="60"/>
        <v>2.5228697464855814</v>
      </c>
    </row>
    <row r="40" spans="1:48" x14ac:dyDescent="0.25">
      <c r="A40" s="2"/>
      <c r="B40" s="5">
        <v>12</v>
      </c>
      <c r="C40" s="4">
        <v>3.1778978457336429</v>
      </c>
      <c r="D40" s="4">
        <v>2.1467642579306543</v>
      </c>
      <c r="E40" s="4">
        <v>1.7869538691243234</v>
      </c>
      <c r="F40" s="4">
        <v>1.7444033974095392</v>
      </c>
      <c r="G40" s="4">
        <v>1.4038288960318612</v>
      </c>
      <c r="H40" s="4">
        <v>1.5064325811498027</v>
      </c>
      <c r="I40" s="4">
        <v>2.1403573950586408</v>
      </c>
      <c r="J40" s="4">
        <v>1.696337230056407</v>
      </c>
      <c r="K40" s="4">
        <v>1.9923744837161852</v>
      </c>
      <c r="L40" s="1"/>
      <c r="M40" s="1"/>
      <c r="N40" s="14"/>
      <c r="O40" s="2"/>
      <c r="P40" s="5">
        <v>12</v>
      </c>
      <c r="Q40" s="4">
        <f t="shared" si="53"/>
        <v>1.7231234578040009</v>
      </c>
      <c r="R40" s="4">
        <f t="shared" si="47"/>
        <v>0.82270996684531927</v>
      </c>
      <c r="S40" s="4">
        <f t="shared" si="47"/>
        <v>0.40926913983426227</v>
      </c>
      <c r="T40" s="4">
        <f t="shared" si="47"/>
        <v>0.36150391338861487</v>
      </c>
      <c r="U40" s="4">
        <f t="shared" si="47"/>
        <v>0.12840670814437827</v>
      </c>
      <c r="V40" s="4">
        <f t="shared" si="48"/>
        <v>5.5385804219600265E-2</v>
      </c>
      <c r="W40" s="4">
        <f t="shared" si="48"/>
        <v>0.52003256698131417</v>
      </c>
      <c r="X40" s="4">
        <f t="shared" si="48"/>
        <v>0.1489610137680375</v>
      </c>
      <c r="Y40" s="4">
        <f t="shared" si="48"/>
        <v>0.334060176290913</v>
      </c>
      <c r="Z40" s="1"/>
      <c r="AA40" s="1"/>
      <c r="AB40" s="21"/>
      <c r="AC40" s="2"/>
      <c r="AD40" s="5">
        <v>12</v>
      </c>
      <c r="AE40" s="4">
        <f t="shared" si="54"/>
        <v>52.215862357696999</v>
      </c>
      <c r="AF40" s="4">
        <f t="shared" si="49"/>
        <v>28.86701638053751</v>
      </c>
      <c r="AG40" s="4">
        <f t="shared" si="49"/>
        <v>13.287959085527994</v>
      </c>
      <c r="AH40" s="4">
        <f t="shared" si="49"/>
        <v>12.684347838197015</v>
      </c>
      <c r="AI40" s="4">
        <f t="shared" si="55"/>
        <v>3.7219335694022684</v>
      </c>
      <c r="AJ40" s="4">
        <f t="shared" si="50"/>
        <v>1.7751860326794959</v>
      </c>
      <c r="AK40" s="4">
        <f t="shared" si="51"/>
        <v>13.904614090409469</v>
      </c>
      <c r="AL40" s="4">
        <f t="shared" si="56"/>
        <v>3.6243555661322988</v>
      </c>
      <c r="AM40" s="4">
        <f t="shared" si="52"/>
        <v>9.9719455609227783</v>
      </c>
      <c r="AN40" s="2"/>
      <c r="AR40" s="24">
        <v>8</v>
      </c>
      <c r="AS40" s="24">
        <f t="shared" si="57"/>
        <v>12.248925056128254</v>
      </c>
      <c r="AT40" s="24">
        <f t="shared" si="58"/>
        <v>9</v>
      </c>
      <c r="AU40" s="24">
        <f t="shared" si="59"/>
        <v>11.622995589886175</v>
      </c>
      <c r="AV40" s="1">
        <f t="shared" si="60"/>
        <v>3.8743318632953918</v>
      </c>
    </row>
    <row r="41" spans="1:48" x14ac:dyDescent="0.25">
      <c r="A41" s="2"/>
      <c r="B41" s="5">
        <v>14</v>
      </c>
      <c r="C41" s="4">
        <v>3.2336239673947706</v>
      </c>
      <c r="D41" s="4">
        <v>2.2354969317741404</v>
      </c>
      <c r="E41" s="4">
        <v>1.8110733874979696</v>
      </c>
      <c r="F41" s="4">
        <v>1.7203105725740133</v>
      </c>
      <c r="G41" s="4">
        <v>1.3856771624198287</v>
      </c>
      <c r="H41" s="4">
        <v>1.4920091946342835</v>
      </c>
      <c r="I41" s="4">
        <v>2.1532767359124723</v>
      </c>
      <c r="J41" s="4">
        <v>1.6810196378884015</v>
      </c>
      <c r="K41" s="4">
        <v>1.9906873111086545</v>
      </c>
      <c r="L41" s="1"/>
      <c r="M41" s="1"/>
      <c r="N41" s="14"/>
      <c r="O41" s="2"/>
      <c r="P41" s="5">
        <v>14</v>
      </c>
      <c r="Q41" s="4">
        <f t="shared" si="53"/>
        <v>1.7788495794651287</v>
      </c>
      <c r="R41" s="4">
        <f t="shared" si="47"/>
        <v>0.91144264068880543</v>
      </c>
      <c r="S41" s="4">
        <f t="shared" si="47"/>
        <v>0.43338865820790851</v>
      </c>
      <c r="T41" s="4">
        <f t="shared" si="47"/>
        <v>0.33741108855308899</v>
      </c>
      <c r="U41" s="4">
        <f t="shared" si="47"/>
        <v>0.11025497453234578</v>
      </c>
      <c r="V41" s="4">
        <f t="shared" si="48"/>
        <v>4.0962417704081044E-2</v>
      </c>
      <c r="W41" s="4">
        <f t="shared" si="48"/>
        <v>0.53295190783514568</v>
      </c>
      <c r="X41" s="4">
        <f t="shared" si="48"/>
        <v>0.13364342160003195</v>
      </c>
      <c r="Y41" s="4">
        <f t="shared" si="48"/>
        <v>0.3323730036833823</v>
      </c>
      <c r="Z41" s="1"/>
      <c r="AA41" s="1"/>
      <c r="AB41" s="21"/>
      <c r="AC41" s="2"/>
      <c r="AD41" s="5">
        <v>14</v>
      </c>
      <c r="AE41" s="4">
        <f t="shared" si="54"/>
        <v>53.904532711064505</v>
      </c>
      <c r="AF41" s="4">
        <f t="shared" si="49"/>
        <v>31.980443532940537</v>
      </c>
      <c r="AG41" s="4">
        <f t="shared" si="49"/>
        <v>14.071060331425601</v>
      </c>
      <c r="AH41" s="4">
        <f t="shared" si="49"/>
        <v>11.838985563266283</v>
      </c>
      <c r="AI41" s="4">
        <f t="shared" si="55"/>
        <v>3.1957963632563993</v>
      </c>
      <c r="AJ41" s="4">
        <f t="shared" si="50"/>
        <v>1.312898003335931</v>
      </c>
      <c r="AK41" s="4">
        <f t="shared" si="51"/>
        <v>14.250051011634911</v>
      </c>
      <c r="AL41" s="4">
        <f t="shared" si="56"/>
        <v>3.2516647591248646</v>
      </c>
      <c r="AM41" s="4">
        <f t="shared" si="52"/>
        <v>9.9215821995039502</v>
      </c>
      <c r="AN41" s="2"/>
      <c r="AR41" s="24">
        <v>10</v>
      </c>
      <c r="AS41" s="24">
        <f t="shared" si="57"/>
        <v>14.561164660978895</v>
      </c>
      <c r="AT41" s="24">
        <f t="shared" si="58"/>
        <v>9</v>
      </c>
      <c r="AU41" s="24">
        <f t="shared" si="59"/>
        <v>14.07587652083194</v>
      </c>
      <c r="AV41" s="1">
        <f t="shared" si="60"/>
        <v>4.6919588402773131</v>
      </c>
    </row>
    <row r="42" spans="1:48" x14ac:dyDescent="0.25">
      <c r="A42" s="2"/>
      <c r="B42" s="5">
        <v>16</v>
      </c>
      <c r="C42" s="4">
        <v>3.239505615298178</v>
      </c>
      <c r="D42" s="4">
        <v>2.2954982196787075</v>
      </c>
      <c r="E42" s="4">
        <v>1.8059253480031994</v>
      </c>
      <c r="F42" s="4">
        <v>1.7054756387632495</v>
      </c>
      <c r="G42" s="4">
        <v>1.3722314338183232</v>
      </c>
      <c r="H42" s="4">
        <v>1.48058587251399</v>
      </c>
      <c r="I42" s="4">
        <v>2.1494358507937652</v>
      </c>
      <c r="J42" s="4">
        <v>1.6788607826164008</v>
      </c>
      <c r="K42" s="4">
        <v>2.0119456859635307</v>
      </c>
      <c r="L42" s="1"/>
      <c r="M42" s="1"/>
      <c r="N42" s="14"/>
      <c r="O42" s="2"/>
      <c r="P42" s="5">
        <v>16</v>
      </c>
      <c r="Q42" s="4">
        <f t="shared" si="53"/>
        <v>1.7847312273685361</v>
      </c>
      <c r="R42" s="4">
        <f t="shared" si="47"/>
        <v>0.97144392859337247</v>
      </c>
      <c r="S42" s="4">
        <f t="shared" si="47"/>
        <v>0.42824061871313823</v>
      </c>
      <c r="T42" s="4">
        <f t="shared" si="47"/>
        <v>0.32257615474232515</v>
      </c>
      <c r="U42" s="4">
        <f t="shared" si="47"/>
        <v>9.6809245930840282E-2</v>
      </c>
      <c r="V42" s="4">
        <f t="shared" si="48"/>
        <v>2.9539095583787534E-2</v>
      </c>
      <c r="W42" s="4">
        <f t="shared" si="48"/>
        <v>0.52911102271643862</v>
      </c>
      <c r="X42" s="4">
        <f t="shared" si="48"/>
        <v>0.13148456632803129</v>
      </c>
      <c r="Y42" s="4">
        <f t="shared" si="48"/>
        <v>0.35363137853825855</v>
      </c>
      <c r="Z42" s="1"/>
      <c r="AA42" s="1"/>
      <c r="AB42" s="21"/>
      <c r="AC42" s="2"/>
      <c r="AD42" s="5">
        <v>16</v>
      </c>
      <c r="AE42" s="4">
        <f t="shared" si="54"/>
        <v>54.082764465713218</v>
      </c>
      <c r="AF42" s="4">
        <f t="shared" si="49"/>
        <v>34.085751880469203</v>
      </c>
      <c r="AG42" s="4">
        <f t="shared" si="49"/>
        <v>13.903916191985008</v>
      </c>
      <c r="AH42" s="4">
        <f t="shared" si="49"/>
        <v>11.318461569906148</v>
      </c>
      <c r="AI42" s="4">
        <f t="shared" si="55"/>
        <v>2.8060650994446461</v>
      </c>
      <c r="AJ42" s="4">
        <f t="shared" si="50"/>
        <v>0.94676588409575435</v>
      </c>
      <c r="AK42" s="4">
        <f t="shared" si="51"/>
        <v>14.147353548567876</v>
      </c>
      <c r="AL42" s="4">
        <f t="shared" si="56"/>
        <v>3.1991378668620749</v>
      </c>
      <c r="AM42" s="4">
        <f t="shared" si="52"/>
        <v>10.556160553380852</v>
      </c>
      <c r="AN42" s="2"/>
      <c r="AR42" s="24">
        <v>12</v>
      </c>
      <c r="AS42" s="24">
        <f t="shared" si="57"/>
        <v>15.56146894238954</v>
      </c>
      <c r="AT42" s="24">
        <f t="shared" si="58"/>
        <v>9</v>
      </c>
      <c r="AU42" s="24">
        <f t="shared" si="59"/>
        <v>15.971645312456346</v>
      </c>
      <c r="AV42" s="1">
        <f t="shared" si="60"/>
        <v>5.3238817708187822</v>
      </c>
    </row>
    <row r="43" spans="1:48" x14ac:dyDescent="0.25">
      <c r="A43" s="1"/>
      <c r="B43" s="5">
        <v>18</v>
      </c>
      <c r="C43" s="4">
        <v>3.2298357873891805</v>
      </c>
      <c r="D43" s="4">
        <v>2.3434992500023615</v>
      </c>
      <c r="E43" s="4">
        <v>1.779136475817449</v>
      </c>
      <c r="F43" s="4">
        <v>1.6929830629226064</v>
      </c>
      <c r="G43" s="4">
        <v>1.3527351273461399</v>
      </c>
      <c r="H43" s="4">
        <v>1.4827782272643493</v>
      </c>
      <c r="I43" s="4">
        <v>2.1546734214101839</v>
      </c>
      <c r="J43" s="4">
        <v>1.6930475458324084</v>
      </c>
      <c r="K43" s="4">
        <v>1.9852883587645602</v>
      </c>
      <c r="L43" s="1"/>
      <c r="M43" s="1"/>
      <c r="N43" s="14"/>
      <c r="O43" s="1"/>
      <c r="P43" s="5">
        <v>18</v>
      </c>
      <c r="Q43" s="4">
        <f t="shared" si="53"/>
        <v>1.7750613994595386</v>
      </c>
      <c r="R43" s="4">
        <f t="shared" si="47"/>
        <v>1.0194449589170265</v>
      </c>
      <c r="S43" s="4">
        <f t="shared" si="47"/>
        <v>0.40145174652738791</v>
      </c>
      <c r="T43" s="4">
        <f t="shared" si="47"/>
        <v>0.31008357890168203</v>
      </c>
      <c r="U43" s="4">
        <f t="shared" si="47"/>
        <v>7.7312939458656915E-2</v>
      </c>
      <c r="V43" s="4">
        <f t="shared" si="48"/>
        <v>3.1731450334146816E-2</v>
      </c>
      <c r="W43" s="4">
        <f t="shared" si="48"/>
        <v>0.53434859333285734</v>
      </c>
      <c r="X43" s="4">
        <f t="shared" si="48"/>
        <v>0.14567132954403883</v>
      </c>
      <c r="Y43" s="4">
        <f t="shared" si="48"/>
        <v>0.32697405133928803</v>
      </c>
      <c r="Z43" s="1"/>
      <c r="AA43" s="1"/>
      <c r="AB43" s="21"/>
      <c r="AC43" s="1"/>
      <c r="AD43" s="5">
        <v>18</v>
      </c>
      <c r="AE43" s="4">
        <f t="shared" si="54"/>
        <v>53.78973937756178</v>
      </c>
      <c r="AF43" s="4">
        <f t="shared" si="49"/>
        <v>35.769998558492148</v>
      </c>
      <c r="AG43" s="4">
        <f t="shared" si="49"/>
        <v>13.03414761452558</v>
      </c>
      <c r="AH43" s="4">
        <f t="shared" si="49"/>
        <v>10.880125575497615</v>
      </c>
      <c r="AI43" s="4">
        <f t="shared" si="55"/>
        <v>2.2409547669175915</v>
      </c>
      <c r="AJ43" s="4">
        <f t="shared" si="50"/>
        <v>1.0170336645559879</v>
      </c>
      <c r="AK43" s="4">
        <f t="shared" si="51"/>
        <v>14.287395543659287</v>
      </c>
      <c r="AL43" s="4">
        <f t="shared" si="56"/>
        <v>3.5443145874462001</v>
      </c>
      <c r="AM43" s="4">
        <f t="shared" si="52"/>
        <v>9.7604194429638227</v>
      </c>
      <c r="AN43" s="2"/>
      <c r="AR43" s="24">
        <v>14</v>
      </c>
      <c r="AS43" s="24">
        <f t="shared" si="57"/>
        <v>15.969668275061444</v>
      </c>
      <c r="AT43" s="24">
        <f t="shared" si="58"/>
        <v>9</v>
      </c>
      <c r="AU43" s="24">
        <f t="shared" si="59"/>
        <v>16.938649874193576</v>
      </c>
      <c r="AV43" s="1">
        <f t="shared" si="60"/>
        <v>5.646216624731192</v>
      </c>
    </row>
    <row r="44" spans="1:48" x14ac:dyDescent="0.25">
      <c r="A44" s="1"/>
      <c r="B44" s="5">
        <v>20</v>
      </c>
      <c r="C44" s="4">
        <v>3.210097375781122</v>
      </c>
      <c r="D44" s="4">
        <v>2.3436146370944848</v>
      </c>
      <c r="E44" s="4">
        <v>1.7660757089510863</v>
      </c>
      <c r="F44" s="4">
        <v>1.6661017166940792</v>
      </c>
      <c r="G44" s="4">
        <v>1.3679095924821245</v>
      </c>
      <c r="H44" s="4">
        <v>1.4815089692509842</v>
      </c>
      <c r="I44" s="4">
        <v>2.1603765538591744</v>
      </c>
      <c r="J44" s="4">
        <v>1.7629533355924254</v>
      </c>
      <c r="K44" s="4">
        <v>1.9626802458236596</v>
      </c>
      <c r="L44" s="1"/>
      <c r="M44" s="1"/>
      <c r="N44" s="14"/>
      <c r="O44" s="1"/>
      <c r="P44" s="5">
        <v>20</v>
      </c>
      <c r="Q44" s="4">
        <f t="shared" si="53"/>
        <v>1.75532298785148</v>
      </c>
      <c r="R44" s="4">
        <f t="shared" si="47"/>
        <v>1.0195603460091498</v>
      </c>
      <c r="S44" s="4">
        <f t="shared" si="47"/>
        <v>0.3883909796610252</v>
      </c>
      <c r="T44" s="4">
        <f t="shared" si="47"/>
        <v>0.28320223267315492</v>
      </c>
      <c r="U44" s="4">
        <f t="shared" si="47"/>
        <v>9.2487404594641554E-2</v>
      </c>
      <c r="V44" s="4">
        <f t="shared" si="48"/>
        <v>3.0462192320781734E-2</v>
      </c>
      <c r="W44" s="4">
        <f t="shared" si="48"/>
        <v>0.54005172578184779</v>
      </c>
      <c r="X44" s="4">
        <f t="shared" si="48"/>
        <v>0.21557711930405588</v>
      </c>
      <c r="Y44" s="4">
        <f t="shared" si="48"/>
        <v>0.30436593839838744</v>
      </c>
      <c r="Z44" s="1"/>
      <c r="AA44" s="1"/>
      <c r="AB44" s="21"/>
      <c r="AC44" s="1"/>
      <c r="AD44" s="5">
        <v>20</v>
      </c>
      <c r="AE44" s="4">
        <f t="shared" si="54"/>
        <v>53.191605692469089</v>
      </c>
      <c r="AF44" s="4">
        <f t="shared" si="49"/>
        <v>35.774047228391211</v>
      </c>
      <c r="AG44" s="4">
        <f t="shared" si="49"/>
        <v>12.610096742241078</v>
      </c>
      <c r="AH44" s="4">
        <f t="shared" si="49"/>
        <v>9.9369204446721042</v>
      </c>
      <c r="AI44" s="4">
        <f t="shared" si="55"/>
        <v>2.6807943360765667</v>
      </c>
      <c r="AJ44" s="4">
        <f t="shared" si="50"/>
        <v>0.97635231797377364</v>
      </c>
      <c r="AK44" s="4">
        <f t="shared" si="51"/>
        <v>14.439885716092185</v>
      </c>
      <c r="AL44" s="4">
        <f t="shared" si="56"/>
        <v>5.2451853845269065</v>
      </c>
      <c r="AM44" s="4">
        <f t="shared" si="52"/>
        <v>9.085550399951865</v>
      </c>
      <c r="AN44" s="2"/>
      <c r="AR44" s="24">
        <v>16</v>
      </c>
      <c r="AS44" s="24">
        <f t="shared" si="57"/>
        <v>16.116264117824979</v>
      </c>
      <c r="AT44" s="24">
        <f t="shared" si="58"/>
        <v>9</v>
      </c>
      <c r="AU44" s="24">
        <f t="shared" si="59"/>
        <v>17.324800205861685</v>
      </c>
      <c r="AV44" s="1">
        <f t="shared" si="60"/>
        <v>5.7749334019538949</v>
      </c>
    </row>
    <row r="45" spans="1:48" x14ac:dyDescent="0.25">
      <c r="A45" s="1"/>
      <c r="B45" s="5">
        <v>22</v>
      </c>
      <c r="C45" s="4">
        <v>3.2471816642568689</v>
      </c>
      <c r="D45" s="4">
        <v>2.381346216219089</v>
      </c>
      <c r="E45" s="4">
        <v>1.722603375439689</v>
      </c>
      <c r="F45" s="4">
        <v>1.6687786972313596</v>
      </c>
      <c r="G45" s="4">
        <v>1.3748245386200424</v>
      </c>
      <c r="H45" s="4">
        <v>1.4638547441559853</v>
      </c>
      <c r="I45" s="4">
        <v>2.1606093347754594</v>
      </c>
      <c r="J45" s="4">
        <v>1.7563739671444252</v>
      </c>
      <c r="K45" s="4">
        <v>1.9321986607142865</v>
      </c>
      <c r="L45" s="1"/>
      <c r="M45" s="1"/>
      <c r="N45" s="14"/>
      <c r="O45" s="1"/>
      <c r="P45" s="5">
        <v>22</v>
      </c>
      <c r="Q45" s="4">
        <f t="shared" si="53"/>
        <v>1.792407276327227</v>
      </c>
      <c r="R45" s="4">
        <f t="shared" si="47"/>
        <v>1.057291925133754</v>
      </c>
      <c r="S45" s="4">
        <f t="shared" si="47"/>
        <v>0.34491864614962786</v>
      </c>
      <c r="T45" s="4">
        <f t="shared" si="47"/>
        <v>0.2858792132104353</v>
      </c>
      <c r="U45" s="4">
        <f t="shared" si="47"/>
        <v>9.940235073255943E-2</v>
      </c>
      <c r="V45" s="4">
        <f t="shared" si="48"/>
        <v>1.2807967225782813E-2</v>
      </c>
      <c r="W45" s="4">
        <f t="shared" si="48"/>
        <v>0.54028450669813277</v>
      </c>
      <c r="X45" s="4">
        <f t="shared" si="48"/>
        <v>0.20899775085605565</v>
      </c>
      <c r="Y45" s="4">
        <f t="shared" si="48"/>
        <v>0.27388435328901428</v>
      </c>
      <c r="Z45" s="1"/>
      <c r="AA45" s="1"/>
      <c r="AB45" s="21"/>
      <c r="AC45" s="1"/>
      <c r="AD45" s="5">
        <v>22</v>
      </c>
      <c r="AE45" s="4">
        <f t="shared" si="54"/>
        <v>54.315372009915968</v>
      </c>
      <c r="AF45" s="4">
        <f t="shared" si="49"/>
        <v>37.097962285394871</v>
      </c>
      <c r="AG45" s="4">
        <f t="shared" si="49"/>
        <v>11.198657342520384</v>
      </c>
      <c r="AH45" s="4">
        <f t="shared" si="49"/>
        <v>10.030849586331065</v>
      </c>
      <c r="AI45" s="4">
        <f t="shared" si="55"/>
        <v>2.8812275574654906</v>
      </c>
      <c r="AJ45" s="4">
        <f t="shared" si="50"/>
        <v>0.41051177005714146</v>
      </c>
      <c r="AK45" s="4">
        <f t="shared" si="51"/>
        <v>14.446109804762907</v>
      </c>
      <c r="AL45" s="4">
        <f t="shared" si="56"/>
        <v>5.085103427154638</v>
      </c>
      <c r="AM45" s="4">
        <f t="shared" si="52"/>
        <v>8.1756523369855021</v>
      </c>
      <c r="AN45" s="2"/>
      <c r="AR45" s="24">
        <v>18</v>
      </c>
      <c r="AS45" s="24">
        <f t="shared" si="57"/>
        <v>16.036014347957778</v>
      </c>
      <c r="AT45" s="24">
        <f t="shared" si="58"/>
        <v>9</v>
      </c>
      <c r="AU45" s="24">
        <f t="shared" si="59"/>
        <v>17.552510685817058</v>
      </c>
      <c r="AV45" s="1">
        <f t="shared" si="60"/>
        <v>5.8508368952723524</v>
      </c>
    </row>
    <row r="46" spans="1:48" x14ac:dyDescent="0.25">
      <c r="A46" s="1"/>
      <c r="B46" s="5">
        <v>24</v>
      </c>
      <c r="C46" s="4">
        <v>3.3224468196310073</v>
      </c>
      <c r="D46" s="4">
        <v>2.4113468601713732</v>
      </c>
      <c r="E46" s="4">
        <v>1.7822824999531421</v>
      </c>
      <c r="F46" s="4">
        <v>1.6503744560375544</v>
      </c>
      <c r="G46" s="4">
        <v>1.3826998939437816</v>
      </c>
      <c r="H46" s="4">
        <v>1.4545083896939268</v>
      </c>
      <c r="I46" s="4">
        <v>2.159794601568461</v>
      </c>
      <c r="J46" s="4">
        <v>1.7836166646244307</v>
      </c>
      <c r="K46" s="4">
        <v>1.9321986607142874</v>
      </c>
      <c r="L46" s="1"/>
      <c r="M46" s="1"/>
      <c r="N46" s="14"/>
      <c r="O46" s="1"/>
      <c r="P46" s="5">
        <v>24</v>
      </c>
      <c r="Q46" s="4">
        <f t="shared" si="53"/>
        <v>1.8676724317013653</v>
      </c>
      <c r="R46" s="4">
        <f t="shared" si="47"/>
        <v>1.0872925690860382</v>
      </c>
      <c r="S46" s="4">
        <f t="shared" si="47"/>
        <v>0.404597770663081</v>
      </c>
      <c r="T46" s="4">
        <f t="shared" si="47"/>
        <v>0.26747497201663006</v>
      </c>
      <c r="U46" s="4">
        <f t="shared" si="47"/>
        <v>0.10727770605629861</v>
      </c>
      <c r="V46" s="4">
        <f t="shared" si="48"/>
        <v>3.4616127637243643E-3</v>
      </c>
      <c r="W46" s="4">
        <f t="shared" si="48"/>
        <v>0.53946977349113445</v>
      </c>
      <c r="X46" s="4">
        <f t="shared" si="48"/>
        <v>0.23624044833606117</v>
      </c>
      <c r="Y46" s="4">
        <f t="shared" si="48"/>
        <v>0.27388435328901517</v>
      </c>
      <c r="Z46" s="1"/>
      <c r="AA46" s="1"/>
      <c r="AB46" s="21"/>
      <c r="AC46" s="1"/>
      <c r="AD46" s="5">
        <v>24</v>
      </c>
      <c r="AE46" s="4">
        <f>(Q46*100)/Q$30</f>
        <v>56.596134293980775</v>
      </c>
      <c r="AF46" s="4">
        <f t="shared" si="49"/>
        <v>38.150616459159224</v>
      </c>
      <c r="AG46" s="4">
        <f t="shared" si="49"/>
        <v>13.136291255294838</v>
      </c>
      <c r="AH46" s="4">
        <f t="shared" si="49"/>
        <v>9.3850867374256168</v>
      </c>
      <c r="AI46" s="4">
        <f>(U46*100)/U$30</f>
        <v>3.1094987262695248</v>
      </c>
      <c r="AJ46" s="4">
        <f t="shared" si="50"/>
        <v>0.11094912704244758</v>
      </c>
      <c r="AK46" s="4">
        <f t="shared" si="51"/>
        <v>14.42432549441536</v>
      </c>
      <c r="AL46" s="4">
        <f>(X46*100)/X$30</f>
        <v>5.7479427818992983</v>
      </c>
      <c r="AM46" s="4">
        <f t="shared" si="52"/>
        <v>8.175652336985527</v>
      </c>
      <c r="AN46" s="2"/>
      <c r="AR46" s="24">
        <v>20</v>
      </c>
      <c r="AS46" s="24">
        <f t="shared" si="57"/>
        <v>15.993382029154978</v>
      </c>
      <c r="AT46" s="24">
        <f t="shared" si="58"/>
        <v>9</v>
      </c>
      <c r="AU46" s="24">
        <f t="shared" si="59"/>
        <v>17.289813828679939</v>
      </c>
      <c r="AV46" s="1">
        <f t="shared" si="60"/>
        <v>5.7632712762266465</v>
      </c>
    </row>
    <row r="47" spans="1:48" x14ac:dyDescent="0.25">
      <c r="A47" s="1"/>
      <c r="B47" s="5">
        <v>26</v>
      </c>
      <c r="C47" s="4">
        <v>3.3309203801698182</v>
      </c>
      <c r="D47" s="4">
        <v>2.432693472214345</v>
      </c>
      <c r="E47" s="4">
        <v>1.7472948982016452</v>
      </c>
      <c r="F47" s="4">
        <v>1.6445743315401125</v>
      </c>
      <c r="G47" s="4">
        <v>1.3708868609581726</v>
      </c>
      <c r="H47" s="4"/>
      <c r="I47" s="4">
        <v>2.1620060202731679</v>
      </c>
      <c r="J47" s="4">
        <v>1.7920464804484328</v>
      </c>
      <c r="K47" s="4">
        <v>1.9458085197483601</v>
      </c>
      <c r="L47" s="1"/>
      <c r="M47" s="1"/>
      <c r="N47" s="14"/>
      <c r="O47" s="1"/>
      <c r="P47" s="5">
        <v>26</v>
      </c>
      <c r="Q47" s="4">
        <f t="shared" si="53"/>
        <v>1.8761459922401762</v>
      </c>
      <c r="R47" s="4">
        <f t="shared" si="47"/>
        <v>1.1086391811290099</v>
      </c>
      <c r="S47" s="4">
        <f t="shared" si="47"/>
        <v>0.36961016891158405</v>
      </c>
      <c r="T47" s="4">
        <f t="shared" si="47"/>
        <v>0.26167484751918813</v>
      </c>
      <c r="U47" s="4">
        <f t="shared" si="47"/>
        <v>9.5464673070689621E-2</v>
      </c>
      <c r="V47" s="4"/>
      <c r="W47" s="4">
        <f t="shared" si="48"/>
        <v>0.54168119219584132</v>
      </c>
      <c r="X47" s="4">
        <f t="shared" si="48"/>
        <v>0.24467026416006332</v>
      </c>
      <c r="Y47" s="4">
        <f t="shared" si="48"/>
        <v>0.28749421232308792</v>
      </c>
      <c r="Z47" s="1"/>
      <c r="AA47" s="1"/>
      <c r="AB47" s="21"/>
      <c r="AC47" s="1"/>
      <c r="AD47" s="5">
        <v>26</v>
      </c>
      <c r="AE47" s="4">
        <f t="shared" si="54"/>
        <v>56.852908855762912</v>
      </c>
      <c r="AF47" s="4">
        <f t="shared" si="49"/>
        <v>38.89962039049157</v>
      </c>
      <c r="AG47" s="4">
        <f t="shared" si="49"/>
        <v>12.000330159467016</v>
      </c>
      <c r="AH47" s="4">
        <f t="shared" si="49"/>
        <v>9.1815735971644976</v>
      </c>
      <c r="AI47" s="4">
        <f t="shared" ref="AI47" si="61">(U47*100)/U$30</f>
        <v>2.7670919730634673</v>
      </c>
      <c r="AJ47" s="4">
        <f t="shared" si="50"/>
        <v>0</v>
      </c>
      <c r="AK47" s="4">
        <f t="shared" si="51"/>
        <v>14.483454336787201</v>
      </c>
      <c r="AL47" s="4">
        <f t="shared" ref="AL47" si="62">(X47*100)/X$30</f>
        <v>5.9530477897825627</v>
      </c>
      <c r="AM47" s="4">
        <f t="shared" si="52"/>
        <v>8.5819167857638199</v>
      </c>
      <c r="AN47" s="2"/>
      <c r="AR47" s="24">
        <v>22</v>
      </c>
      <c r="AS47" s="24">
        <f t="shared" si="57"/>
        <v>15.960160680065334</v>
      </c>
      <c r="AT47" s="24">
        <f t="shared" si="58"/>
        <v>9</v>
      </c>
      <c r="AU47" s="24">
        <f t="shared" si="59"/>
        <v>17.922630248668973</v>
      </c>
      <c r="AV47" s="1">
        <f t="shared" si="60"/>
        <v>5.974210082889658</v>
      </c>
    </row>
    <row r="48" spans="1:48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L48" s="1"/>
      <c r="M48" s="1"/>
      <c r="N48" s="14"/>
      <c r="O48" s="1"/>
      <c r="P48" s="1"/>
      <c r="Q48" s="1"/>
      <c r="R48" s="1"/>
      <c r="S48" s="1"/>
      <c r="T48" s="1"/>
      <c r="U48" s="1"/>
      <c r="V48" s="1"/>
      <c r="W48" s="1"/>
      <c r="X48" s="1"/>
      <c r="Z48" s="1"/>
      <c r="AA48" s="1"/>
      <c r="AB48" s="21"/>
      <c r="AC48" s="1"/>
      <c r="AD48" s="1"/>
      <c r="AE48" s="1"/>
      <c r="AF48" s="1"/>
      <c r="AG48" s="1"/>
      <c r="AH48" s="1"/>
      <c r="AI48" s="1"/>
      <c r="AJ48" s="1"/>
      <c r="AK48" s="1"/>
      <c r="AL48" s="1"/>
      <c r="AR48" s="24">
        <v>24</v>
      </c>
      <c r="AS48" s="24">
        <f t="shared" si="57"/>
        <v>16.537388579163622</v>
      </c>
      <c r="AT48" s="24">
        <f t="shared" si="58"/>
        <v>9</v>
      </c>
      <c r="AU48" s="24">
        <f t="shared" si="59"/>
        <v>18.626223317041497</v>
      </c>
      <c r="AV48" s="1">
        <f t="shared" si="60"/>
        <v>6.2087411056804989</v>
      </c>
    </row>
    <row r="49" spans="1:52" x14ac:dyDescent="0.25">
      <c r="A49" s="2"/>
      <c r="B49" s="211" t="s">
        <v>21</v>
      </c>
      <c r="C49" s="212"/>
      <c r="D49" s="212"/>
      <c r="E49" s="212"/>
      <c r="F49" s="212"/>
      <c r="G49" s="212"/>
      <c r="H49" s="212"/>
      <c r="I49" s="212"/>
      <c r="J49" s="212"/>
      <c r="K49" s="212"/>
      <c r="L49" s="16"/>
      <c r="M49" s="16"/>
      <c r="N49" s="14"/>
      <c r="O49" s="2"/>
      <c r="P49" s="211" t="s">
        <v>21</v>
      </c>
      <c r="Q49" s="212"/>
      <c r="R49" s="212"/>
      <c r="S49" s="212"/>
      <c r="T49" s="212"/>
      <c r="U49" s="212"/>
      <c r="V49" s="212"/>
      <c r="W49" s="212"/>
      <c r="X49" s="212"/>
      <c r="Y49" s="212"/>
      <c r="Z49" s="1"/>
      <c r="AA49" s="1"/>
      <c r="AB49" s="14"/>
      <c r="AC49" s="2"/>
      <c r="AD49" s="211" t="s">
        <v>21</v>
      </c>
      <c r="AE49" s="212"/>
      <c r="AF49" s="212"/>
      <c r="AG49" s="212"/>
      <c r="AH49" s="212"/>
      <c r="AI49" s="212"/>
      <c r="AJ49" s="212"/>
      <c r="AK49" s="212"/>
      <c r="AL49" s="212"/>
      <c r="AM49" s="212"/>
      <c r="AN49" s="30"/>
      <c r="AR49" s="24">
        <v>26</v>
      </c>
      <c r="AS49" s="24">
        <f t="shared" si="57"/>
        <v>16.524438209809226</v>
      </c>
      <c r="AT49" s="24">
        <f t="shared" si="58"/>
        <v>9</v>
      </c>
      <c r="AU49" s="24">
        <f>STDEV(AE47:AM47)</f>
        <v>18.850546170511116</v>
      </c>
      <c r="AV49" s="1">
        <f>(AU49)/SQRT(AT49)</f>
        <v>6.283515390170372</v>
      </c>
    </row>
    <row r="50" spans="1:52" x14ac:dyDescent="0.25">
      <c r="A50" s="2"/>
      <c r="B50" s="8" t="s">
        <v>5</v>
      </c>
      <c r="C50" s="9" t="s">
        <v>6</v>
      </c>
      <c r="D50" s="9" t="s">
        <v>7</v>
      </c>
      <c r="E50" s="9" t="s">
        <v>8</v>
      </c>
      <c r="F50" s="9" t="s">
        <v>9</v>
      </c>
      <c r="G50" s="9" t="s">
        <v>10</v>
      </c>
      <c r="H50" s="9" t="s">
        <v>11</v>
      </c>
      <c r="I50" s="9" t="s">
        <v>12</v>
      </c>
      <c r="J50" s="9" t="s">
        <v>13</v>
      </c>
      <c r="K50" s="9" t="s">
        <v>41</v>
      </c>
      <c r="L50" s="16"/>
      <c r="M50" s="16"/>
      <c r="N50" s="14"/>
      <c r="O50" s="2"/>
      <c r="P50" s="8" t="s">
        <v>5</v>
      </c>
      <c r="Q50" s="9" t="s">
        <v>6</v>
      </c>
      <c r="R50" s="9" t="s">
        <v>7</v>
      </c>
      <c r="S50" s="9" t="s">
        <v>8</v>
      </c>
      <c r="T50" s="9" t="s">
        <v>9</v>
      </c>
      <c r="U50" s="9" t="s">
        <v>10</v>
      </c>
      <c r="V50" s="9" t="s">
        <v>11</v>
      </c>
      <c r="W50" s="9" t="s">
        <v>12</v>
      </c>
      <c r="X50" s="9" t="s">
        <v>13</v>
      </c>
      <c r="Y50" s="9" t="s">
        <v>41</v>
      </c>
      <c r="Z50" s="1"/>
      <c r="AA50" s="1"/>
      <c r="AB50" s="14"/>
      <c r="AC50" s="2"/>
      <c r="AD50" s="8" t="s">
        <v>5</v>
      </c>
      <c r="AE50" s="9" t="s">
        <v>6</v>
      </c>
      <c r="AF50" s="9" t="s">
        <v>7</v>
      </c>
      <c r="AG50" s="9" t="s">
        <v>8</v>
      </c>
      <c r="AH50" s="9" t="s">
        <v>9</v>
      </c>
      <c r="AI50" s="9" t="s">
        <v>10</v>
      </c>
      <c r="AJ50" s="9" t="s">
        <v>11</v>
      </c>
      <c r="AK50" s="9" t="s">
        <v>12</v>
      </c>
      <c r="AL50" s="9" t="s">
        <v>13</v>
      </c>
      <c r="AM50" s="9" t="s">
        <v>41</v>
      </c>
      <c r="AN50" s="33"/>
    </row>
    <row r="51" spans="1:52" x14ac:dyDescent="0.25">
      <c r="A51" s="2"/>
      <c r="B51" s="3" t="s">
        <v>14</v>
      </c>
      <c r="C51" s="3">
        <v>1.39</v>
      </c>
      <c r="D51" s="3">
        <v>1.46</v>
      </c>
      <c r="E51" s="3">
        <v>1.48</v>
      </c>
      <c r="F51" s="3">
        <v>1.49</v>
      </c>
      <c r="G51" s="3">
        <v>1.3</v>
      </c>
      <c r="H51" s="3">
        <v>1.35</v>
      </c>
      <c r="I51" s="3">
        <v>1.43</v>
      </c>
      <c r="J51" s="3">
        <v>1.52</v>
      </c>
      <c r="K51" s="3">
        <v>1.5</v>
      </c>
      <c r="L51" s="1"/>
      <c r="M51" s="1"/>
      <c r="N51" s="14"/>
      <c r="O51" s="2"/>
      <c r="P51" s="3" t="s">
        <v>14</v>
      </c>
      <c r="Q51" s="3">
        <f>C51</f>
        <v>1.39</v>
      </c>
      <c r="R51" s="3">
        <f t="shared" ref="R51:Y56" si="63">D51</f>
        <v>1.46</v>
      </c>
      <c r="S51" s="3">
        <f t="shared" si="63"/>
        <v>1.48</v>
      </c>
      <c r="T51" s="3">
        <f t="shared" si="63"/>
        <v>1.49</v>
      </c>
      <c r="U51" s="3">
        <f t="shared" si="63"/>
        <v>1.3</v>
      </c>
      <c r="V51" s="3">
        <f t="shared" si="63"/>
        <v>1.35</v>
      </c>
      <c r="W51" s="3">
        <f t="shared" si="63"/>
        <v>1.43</v>
      </c>
      <c r="X51" s="3">
        <f t="shared" si="63"/>
        <v>1.52</v>
      </c>
      <c r="Y51" s="3">
        <f t="shared" si="63"/>
        <v>1.5</v>
      </c>
      <c r="Z51" s="1"/>
      <c r="AA51" s="1"/>
      <c r="AB51" s="21"/>
      <c r="AC51" s="2"/>
      <c r="AD51" s="3" t="s">
        <v>14</v>
      </c>
      <c r="AE51" s="3">
        <f>C51</f>
        <v>1.39</v>
      </c>
      <c r="AF51" s="3">
        <f t="shared" ref="AF51:AM56" si="64">D51</f>
        <v>1.46</v>
      </c>
      <c r="AG51" s="3">
        <f t="shared" si="64"/>
        <v>1.48</v>
      </c>
      <c r="AH51" s="3">
        <f t="shared" si="64"/>
        <v>1.49</v>
      </c>
      <c r="AI51" s="3">
        <f t="shared" si="64"/>
        <v>1.3</v>
      </c>
      <c r="AJ51" s="3">
        <f t="shared" si="64"/>
        <v>1.35</v>
      </c>
      <c r="AK51" s="3">
        <f t="shared" si="64"/>
        <v>1.43</v>
      </c>
      <c r="AL51" s="3">
        <f t="shared" si="64"/>
        <v>1.52</v>
      </c>
      <c r="AM51" s="3">
        <f t="shared" si="64"/>
        <v>1.5</v>
      </c>
      <c r="AN51" s="2"/>
    </row>
    <row r="52" spans="1:52" x14ac:dyDescent="0.25">
      <c r="A52" s="2"/>
      <c r="B52" s="3" t="s">
        <v>15</v>
      </c>
      <c r="C52" s="3">
        <v>4.9800000000000004</v>
      </c>
      <c r="D52" s="3">
        <v>4.1399999999999997</v>
      </c>
      <c r="E52" s="3">
        <v>3.7</v>
      </c>
      <c r="F52" s="3">
        <v>4.26</v>
      </c>
      <c r="G52" s="3">
        <v>5.21</v>
      </c>
      <c r="H52" s="3">
        <v>3</v>
      </c>
      <c r="I52" s="3">
        <v>4.87</v>
      </c>
      <c r="J52" s="3">
        <v>5.4</v>
      </c>
      <c r="K52" s="3">
        <v>5</v>
      </c>
      <c r="L52" s="1"/>
      <c r="M52" s="1"/>
      <c r="N52" s="14"/>
      <c r="O52" s="2"/>
      <c r="P52" s="3" t="s">
        <v>15</v>
      </c>
      <c r="Q52" s="3">
        <f t="shared" ref="Q52:Q56" si="65">C52</f>
        <v>4.9800000000000004</v>
      </c>
      <c r="R52" s="3">
        <f t="shared" si="63"/>
        <v>4.1399999999999997</v>
      </c>
      <c r="S52" s="3">
        <f t="shared" si="63"/>
        <v>3.7</v>
      </c>
      <c r="T52" s="3">
        <f t="shared" si="63"/>
        <v>4.26</v>
      </c>
      <c r="U52" s="3">
        <f t="shared" si="63"/>
        <v>5.21</v>
      </c>
      <c r="V52" s="3">
        <f t="shared" si="63"/>
        <v>3</v>
      </c>
      <c r="W52" s="3">
        <f t="shared" si="63"/>
        <v>4.87</v>
      </c>
      <c r="X52" s="3">
        <f t="shared" si="63"/>
        <v>5.4</v>
      </c>
      <c r="Y52" s="3">
        <f t="shared" si="63"/>
        <v>5</v>
      </c>
      <c r="Z52" s="1"/>
      <c r="AA52" s="1"/>
      <c r="AB52" s="21"/>
      <c r="AC52" s="2"/>
      <c r="AD52" s="3" t="s">
        <v>15</v>
      </c>
      <c r="AE52" s="3">
        <f t="shared" ref="AE52:AE56" si="66">C52</f>
        <v>4.9800000000000004</v>
      </c>
      <c r="AF52" s="3">
        <f t="shared" si="64"/>
        <v>4.1399999999999997</v>
      </c>
      <c r="AG52" s="3">
        <f t="shared" si="64"/>
        <v>3.7</v>
      </c>
      <c r="AH52" s="3">
        <f t="shared" si="64"/>
        <v>4.26</v>
      </c>
      <c r="AI52" s="3">
        <f t="shared" si="64"/>
        <v>5.21</v>
      </c>
      <c r="AJ52" s="3">
        <f t="shared" si="64"/>
        <v>3</v>
      </c>
      <c r="AK52" s="3">
        <f t="shared" si="64"/>
        <v>4.87</v>
      </c>
      <c r="AL52" s="3">
        <f t="shared" si="64"/>
        <v>5.4</v>
      </c>
      <c r="AM52" s="3">
        <f t="shared" si="64"/>
        <v>5</v>
      </c>
      <c r="AN52" s="2"/>
      <c r="AR52" s="211" t="s">
        <v>21</v>
      </c>
      <c r="AS52" s="212"/>
      <c r="AT52" s="212"/>
      <c r="AU52" s="212"/>
      <c r="AV52" s="212"/>
      <c r="AW52" s="212"/>
      <c r="AX52" s="212"/>
      <c r="AY52" s="212"/>
      <c r="AZ52" s="212"/>
    </row>
    <row r="53" spans="1:52" x14ac:dyDescent="0.25">
      <c r="A53" s="1"/>
      <c r="B53" s="3" t="s">
        <v>16</v>
      </c>
      <c r="C53" s="3">
        <f>C52-C51</f>
        <v>3.5900000000000007</v>
      </c>
      <c r="D53" s="3">
        <f t="shared" ref="D53:J53" si="67">D52-D51</f>
        <v>2.6799999999999997</v>
      </c>
      <c r="E53" s="3">
        <f t="shared" si="67"/>
        <v>2.2200000000000002</v>
      </c>
      <c r="F53" s="3">
        <f t="shared" si="67"/>
        <v>2.7699999999999996</v>
      </c>
      <c r="G53" s="3">
        <f t="shared" si="67"/>
        <v>3.91</v>
      </c>
      <c r="H53" s="3">
        <f t="shared" si="67"/>
        <v>1.65</v>
      </c>
      <c r="I53" s="3">
        <f t="shared" si="67"/>
        <v>3.4400000000000004</v>
      </c>
      <c r="J53" s="3">
        <f t="shared" si="67"/>
        <v>3.8800000000000003</v>
      </c>
      <c r="K53" s="3">
        <f t="shared" ref="K53" si="68">K52-K51</f>
        <v>3.5</v>
      </c>
      <c r="L53" s="1"/>
      <c r="M53" s="1"/>
      <c r="N53" s="14"/>
      <c r="O53" s="1"/>
      <c r="P53" s="3" t="s">
        <v>16</v>
      </c>
      <c r="Q53" s="3">
        <f t="shared" si="65"/>
        <v>3.5900000000000007</v>
      </c>
      <c r="R53" s="3">
        <f t="shared" si="63"/>
        <v>2.6799999999999997</v>
      </c>
      <c r="S53" s="3">
        <f t="shared" si="63"/>
        <v>2.2200000000000002</v>
      </c>
      <c r="T53" s="3">
        <f t="shared" si="63"/>
        <v>2.7699999999999996</v>
      </c>
      <c r="U53" s="3">
        <f t="shared" si="63"/>
        <v>3.91</v>
      </c>
      <c r="V53" s="3">
        <f t="shared" si="63"/>
        <v>1.65</v>
      </c>
      <c r="W53" s="3">
        <f t="shared" si="63"/>
        <v>3.4400000000000004</v>
      </c>
      <c r="X53" s="3">
        <f t="shared" si="63"/>
        <v>3.8800000000000003</v>
      </c>
      <c r="Y53" s="3">
        <f t="shared" si="63"/>
        <v>3.5</v>
      </c>
      <c r="Z53" s="1"/>
      <c r="AA53" s="1"/>
      <c r="AB53" s="21"/>
      <c r="AC53" s="1"/>
      <c r="AD53" s="3" t="s">
        <v>16</v>
      </c>
      <c r="AE53" s="3">
        <f t="shared" si="66"/>
        <v>3.5900000000000007</v>
      </c>
      <c r="AF53" s="3">
        <f t="shared" si="64"/>
        <v>2.6799999999999997</v>
      </c>
      <c r="AG53" s="3">
        <f t="shared" si="64"/>
        <v>2.2200000000000002</v>
      </c>
      <c r="AH53" s="3">
        <f t="shared" si="64"/>
        <v>2.7699999999999996</v>
      </c>
      <c r="AI53" s="3">
        <f t="shared" si="64"/>
        <v>3.91</v>
      </c>
      <c r="AJ53" s="3">
        <f t="shared" si="64"/>
        <v>1.65</v>
      </c>
      <c r="AK53" s="3">
        <f t="shared" si="64"/>
        <v>3.4400000000000004</v>
      </c>
      <c r="AL53" s="3">
        <f t="shared" si="64"/>
        <v>3.8800000000000003</v>
      </c>
      <c r="AM53" s="3">
        <f t="shared" si="64"/>
        <v>3.5</v>
      </c>
      <c r="AN53" s="2"/>
    </row>
    <row r="54" spans="1:52" x14ac:dyDescent="0.25">
      <c r="A54" s="2"/>
      <c r="B54" s="3" t="s">
        <v>17</v>
      </c>
      <c r="C54" s="3">
        <v>1.4209101863780484</v>
      </c>
      <c r="D54" s="3">
        <v>1.4490628783465838</v>
      </c>
      <c r="E54" s="3">
        <v>1.5153222943180733</v>
      </c>
      <c r="F54" s="3">
        <v>1.4722787403584394</v>
      </c>
      <c r="G54" s="3">
        <v>1.4056338848724128</v>
      </c>
      <c r="H54" s="3">
        <v>1.4420139799677656</v>
      </c>
      <c r="I54" s="3">
        <v>1.5207593058046498</v>
      </c>
      <c r="J54" s="3">
        <v>1.5734686169878307</v>
      </c>
      <c r="K54" s="3">
        <v>1.5008644741488244</v>
      </c>
      <c r="L54" s="1"/>
      <c r="M54" s="1"/>
      <c r="N54" s="14"/>
      <c r="O54" s="2"/>
      <c r="P54" s="3" t="s">
        <v>17</v>
      </c>
      <c r="Q54" s="3">
        <f t="shared" si="65"/>
        <v>1.4209101863780484</v>
      </c>
      <c r="R54" s="3">
        <f t="shared" si="63"/>
        <v>1.4490628783465838</v>
      </c>
      <c r="S54" s="3">
        <f t="shared" si="63"/>
        <v>1.5153222943180733</v>
      </c>
      <c r="T54" s="3">
        <f t="shared" si="63"/>
        <v>1.4722787403584394</v>
      </c>
      <c r="U54" s="3">
        <f t="shared" si="63"/>
        <v>1.4056338848724128</v>
      </c>
      <c r="V54" s="3">
        <f t="shared" si="63"/>
        <v>1.4420139799677656</v>
      </c>
      <c r="W54" s="3">
        <f t="shared" si="63"/>
        <v>1.5207593058046498</v>
      </c>
      <c r="X54" s="3">
        <f t="shared" si="63"/>
        <v>1.5734686169878307</v>
      </c>
      <c r="Y54" s="3">
        <f t="shared" si="63"/>
        <v>1.5008644741488244</v>
      </c>
      <c r="Z54" s="1"/>
      <c r="AA54" s="1"/>
      <c r="AB54" s="21"/>
      <c r="AC54" s="2"/>
      <c r="AD54" s="3" t="s">
        <v>17</v>
      </c>
      <c r="AE54" s="3">
        <f t="shared" si="66"/>
        <v>1.4209101863780484</v>
      </c>
      <c r="AF54" s="3">
        <f t="shared" si="64"/>
        <v>1.4490628783465838</v>
      </c>
      <c r="AG54" s="3">
        <f t="shared" si="64"/>
        <v>1.5153222943180733</v>
      </c>
      <c r="AH54" s="3">
        <f t="shared" si="64"/>
        <v>1.4722787403584394</v>
      </c>
      <c r="AI54" s="3">
        <f t="shared" si="64"/>
        <v>1.4056338848724128</v>
      </c>
      <c r="AJ54" s="3">
        <f t="shared" si="64"/>
        <v>1.4420139799677656</v>
      </c>
      <c r="AK54" s="3">
        <f t="shared" si="64"/>
        <v>1.5207593058046498</v>
      </c>
      <c r="AL54" s="3">
        <f t="shared" si="64"/>
        <v>1.5734686169878307</v>
      </c>
      <c r="AM54" s="3">
        <f t="shared" si="64"/>
        <v>1.5008644741488244</v>
      </c>
      <c r="AN54" s="2"/>
    </row>
    <row r="55" spans="1:52" x14ac:dyDescent="0.25">
      <c r="A55" s="2"/>
      <c r="B55" s="3" t="s">
        <v>18</v>
      </c>
      <c r="C55" s="3">
        <v>1.7</v>
      </c>
      <c r="D55" s="3">
        <v>1.54</v>
      </c>
      <c r="E55" s="3">
        <v>2</v>
      </c>
      <c r="F55" s="3">
        <v>1.65</v>
      </c>
      <c r="G55" s="3">
        <v>1.64</v>
      </c>
      <c r="H55" s="3">
        <v>1.5</v>
      </c>
      <c r="I55" s="3">
        <v>1.67</v>
      </c>
      <c r="J55" s="3">
        <v>1.93</v>
      </c>
      <c r="K55" s="3">
        <v>1.8</v>
      </c>
      <c r="L55" s="1"/>
      <c r="M55" s="1"/>
      <c r="N55" s="14"/>
      <c r="O55" s="2"/>
      <c r="P55" s="3" t="s">
        <v>18</v>
      </c>
      <c r="Q55" s="3">
        <f t="shared" si="65"/>
        <v>1.7</v>
      </c>
      <c r="R55" s="3">
        <f t="shared" si="63"/>
        <v>1.54</v>
      </c>
      <c r="S55" s="3">
        <f t="shared" si="63"/>
        <v>2</v>
      </c>
      <c r="T55" s="3">
        <f t="shared" si="63"/>
        <v>1.65</v>
      </c>
      <c r="U55" s="3">
        <f t="shared" si="63"/>
        <v>1.64</v>
      </c>
      <c r="V55" s="3">
        <f t="shared" si="63"/>
        <v>1.5</v>
      </c>
      <c r="W55" s="3">
        <f t="shared" si="63"/>
        <v>1.67</v>
      </c>
      <c r="X55" s="3">
        <f t="shared" si="63"/>
        <v>1.93</v>
      </c>
      <c r="Y55" s="3">
        <f t="shared" si="63"/>
        <v>1.8</v>
      </c>
      <c r="Z55" s="1"/>
      <c r="AA55" s="1"/>
      <c r="AB55" s="21"/>
      <c r="AC55" s="2"/>
      <c r="AD55" s="3" t="s">
        <v>18</v>
      </c>
      <c r="AE55" s="3">
        <f t="shared" si="66"/>
        <v>1.7</v>
      </c>
      <c r="AF55" s="3">
        <f t="shared" si="64"/>
        <v>1.54</v>
      </c>
      <c r="AG55" s="3">
        <f t="shared" si="64"/>
        <v>2</v>
      </c>
      <c r="AH55" s="3">
        <f t="shared" si="64"/>
        <v>1.65</v>
      </c>
      <c r="AI55" s="3">
        <f t="shared" si="64"/>
        <v>1.64</v>
      </c>
      <c r="AJ55" s="3">
        <f t="shared" si="64"/>
        <v>1.5</v>
      </c>
      <c r="AK55" s="3">
        <f t="shared" si="64"/>
        <v>1.67</v>
      </c>
      <c r="AL55" s="3">
        <f t="shared" si="64"/>
        <v>1.93</v>
      </c>
      <c r="AM55" s="3">
        <f t="shared" si="64"/>
        <v>1.8</v>
      </c>
      <c r="AN55" s="2"/>
    </row>
    <row r="56" spans="1:52" x14ac:dyDescent="0.25">
      <c r="A56" s="1"/>
      <c r="B56" s="3" t="s">
        <v>16</v>
      </c>
      <c r="C56" s="3">
        <f>C55-C54</f>
        <v>0.27908981362195151</v>
      </c>
      <c r="D56" s="3">
        <f t="shared" ref="D56:J56" si="69">D55-D54</f>
        <v>9.0937121653416275E-2</v>
      </c>
      <c r="E56" s="3">
        <f t="shared" si="69"/>
        <v>0.4846777056819267</v>
      </c>
      <c r="F56" s="3">
        <f t="shared" si="69"/>
        <v>0.17772125964156049</v>
      </c>
      <c r="G56" s="3">
        <f t="shared" si="69"/>
        <v>0.23436611512758709</v>
      </c>
      <c r="H56" s="3">
        <f t="shared" si="69"/>
        <v>5.7986020032234409E-2</v>
      </c>
      <c r="I56" s="3">
        <f t="shared" si="69"/>
        <v>0.14924069419535013</v>
      </c>
      <c r="J56" s="3">
        <f t="shared" si="69"/>
        <v>0.35653138301216925</v>
      </c>
      <c r="K56" s="3">
        <f t="shared" ref="K56" si="70">K55-K54</f>
        <v>0.29913552585117564</v>
      </c>
      <c r="L56" s="1"/>
      <c r="M56" s="1"/>
      <c r="N56" s="14"/>
      <c r="O56" s="1"/>
      <c r="P56" s="3" t="s">
        <v>16</v>
      </c>
      <c r="Q56" s="3">
        <f t="shared" si="65"/>
        <v>0.27908981362195151</v>
      </c>
      <c r="R56" s="3">
        <f t="shared" si="63"/>
        <v>9.0937121653416275E-2</v>
      </c>
      <c r="S56" s="3">
        <f t="shared" si="63"/>
        <v>0.4846777056819267</v>
      </c>
      <c r="T56" s="3">
        <f t="shared" si="63"/>
        <v>0.17772125964156049</v>
      </c>
      <c r="U56" s="3">
        <f t="shared" si="63"/>
        <v>0.23436611512758709</v>
      </c>
      <c r="V56" s="3">
        <f t="shared" si="63"/>
        <v>5.7986020032234409E-2</v>
      </c>
      <c r="W56" s="3">
        <f t="shared" si="63"/>
        <v>0.14924069419535013</v>
      </c>
      <c r="X56" s="3">
        <f t="shared" si="63"/>
        <v>0.35653138301216925</v>
      </c>
      <c r="Y56" s="3">
        <f t="shared" si="63"/>
        <v>0.29913552585117564</v>
      </c>
      <c r="Z56" s="1"/>
      <c r="AA56" s="1"/>
      <c r="AB56" s="21"/>
      <c r="AC56" s="1"/>
      <c r="AD56" s="3" t="s">
        <v>16</v>
      </c>
      <c r="AE56" s="3">
        <f t="shared" si="66"/>
        <v>0.27908981362195151</v>
      </c>
      <c r="AF56" s="3">
        <f t="shared" si="64"/>
        <v>9.0937121653416275E-2</v>
      </c>
      <c r="AG56" s="3">
        <f t="shared" si="64"/>
        <v>0.4846777056819267</v>
      </c>
      <c r="AH56" s="3">
        <f t="shared" si="64"/>
        <v>0.17772125964156049</v>
      </c>
      <c r="AI56" s="3">
        <f t="shared" si="64"/>
        <v>0.23436611512758709</v>
      </c>
      <c r="AJ56" s="3">
        <f t="shared" si="64"/>
        <v>5.7986020032234409E-2</v>
      </c>
      <c r="AK56" s="3">
        <f t="shared" si="64"/>
        <v>0.14924069419535013</v>
      </c>
      <c r="AL56" s="3">
        <f t="shared" si="64"/>
        <v>0.35653138301216925</v>
      </c>
      <c r="AM56" s="3">
        <f t="shared" si="64"/>
        <v>0.29913552585117564</v>
      </c>
      <c r="AN56" s="2"/>
    </row>
    <row r="57" spans="1:52" x14ac:dyDescent="0.25">
      <c r="A57" s="6" t="s">
        <v>19</v>
      </c>
      <c r="B57" s="7">
        <v>0</v>
      </c>
      <c r="C57" s="4">
        <v>1.4209101863780484</v>
      </c>
      <c r="D57" s="4">
        <v>1.4490628783465838</v>
      </c>
      <c r="E57" s="4">
        <v>1.5153222943180733</v>
      </c>
      <c r="F57" s="4">
        <v>1.4722787403584394</v>
      </c>
      <c r="G57" s="4">
        <v>1.4056338848724128</v>
      </c>
      <c r="H57" s="4">
        <v>1.4420139799677656</v>
      </c>
      <c r="I57" s="4">
        <v>1.5207593058046498</v>
      </c>
      <c r="J57" s="4">
        <v>1.5734686169878307</v>
      </c>
      <c r="K57" s="4">
        <v>1.5008644741488244</v>
      </c>
      <c r="L57" s="1"/>
      <c r="M57" s="1"/>
      <c r="N57" s="14"/>
      <c r="O57" s="6" t="s">
        <v>19</v>
      </c>
      <c r="P57" s="7">
        <v>0</v>
      </c>
      <c r="Q57" s="4">
        <f>C57-C$54</f>
        <v>0</v>
      </c>
      <c r="R57" s="4">
        <f t="shared" ref="R57:U70" si="71">D57-D$54</f>
        <v>0</v>
      </c>
      <c r="S57" s="4">
        <f t="shared" si="71"/>
        <v>0</v>
      </c>
      <c r="T57" s="4">
        <f t="shared" si="71"/>
        <v>0</v>
      </c>
      <c r="U57" s="4">
        <f>G57-G$54</f>
        <v>0</v>
      </c>
      <c r="V57" s="4">
        <f t="shared" ref="V57:Y70" si="72">H57-H$54</f>
        <v>0</v>
      </c>
      <c r="W57" s="4">
        <f t="shared" si="72"/>
        <v>0</v>
      </c>
      <c r="X57" s="4">
        <f t="shared" si="72"/>
        <v>0</v>
      </c>
      <c r="Y57" s="4">
        <f>K57-K$54</f>
        <v>0</v>
      </c>
      <c r="Z57" s="1"/>
      <c r="AA57" s="1"/>
      <c r="AB57" s="21"/>
      <c r="AC57" s="6" t="s">
        <v>19</v>
      </c>
      <c r="AD57" s="7">
        <v>0</v>
      </c>
      <c r="AE57" s="4">
        <f>(Q57*100)/Q$53</f>
        <v>0</v>
      </c>
      <c r="AF57" s="4">
        <f t="shared" ref="AF57:AH70" si="73">(R57*100)/R$53</f>
        <v>0</v>
      </c>
      <c r="AG57" s="4">
        <f t="shared" si="73"/>
        <v>0</v>
      </c>
      <c r="AH57" s="4">
        <f t="shared" si="73"/>
        <v>0</v>
      </c>
      <c r="AI57" s="4">
        <f>(U57*100)/U$53</f>
        <v>0</v>
      </c>
      <c r="AJ57" s="4">
        <f t="shared" ref="AJ57:AJ70" si="74">(V57*100)/V$53</f>
        <v>0</v>
      </c>
      <c r="AK57" s="4">
        <f t="shared" ref="AK57:AK70" si="75">(W57*100)/W$53</f>
        <v>0</v>
      </c>
      <c r="AL57" s="4">
        <f>(X57*100)/X$53</f>
        <v>0</v>
      </c>
      <c r="AM57" s="4">
        <f t="shared" ref="AM57:AM70" si="76">(Y57*100)/Y$53</f>
        <v>0</v>
      </c>
      <c r="AN57" s="2"/>
    </row>
    <row r="58" spans="1:52" x14ac:dyDescent="0.25">
      <c r="A58" s="2"/>
      <c r="B58" s="7">
        <v>2</v>
      </c>
      <c r="C58" s="4">
        <v>1.4245361275082657</v>
      </c>
      <c r="D58" s="4">
        <v>1.4442666215506217</v>
      </c>
      <c r="E58" s="4">
        <v>1.5549896879590892</v>
      </c>
      <c r="F58" s="4">
        <v>1.4728556758190614</v>
      </c>
      <c r="G58" s="4">
        <v>1.3950104305557769</v>
      </c>
      <c r="H58" s="4">
        <v>1.4405139477701538</v>
      </c>
      <c r="I58" s="4">
        <v>1.5634927565832597</v>
      </c>
      <c r="J58" s="4">
        <v>1.6367710986601203</v>
      </c>
      <c r="K58" s="4">
        <v>1.6064690877169767</v>
      </c>
      <c r="L58" s="1"/>
      <c r="M58" s="1"/>
      <c r="N58" s="14"/>
      <c r="O58" s="2"/>
      <c r="P58" s="7">
        <v>2</v>
      </c>
      <c r="Q58" s="4">
        <f t="shared" ref="Q58:Q70" si="77">C58-C$54</f>
        <v>3.6259411302173028E-3</v>
      </c>
      <c r="R58" s="4">
        <f t="shared" si="71"/>
        <v>-4.7962567959620728E-3</v>
      </c>
      <c r="S58" s="4">
        <f t="shared" si="71"/>
        <v>3.9667393641015902E-2</v>
      </c>
      <c r="T58" s="4">
        <f t="shared" si="71"/>
        <v>5.7693546062198564E-4</v>
      </c>
      <c r="U58" s="4">
        <f t="shared" si="71"/>
        <v>-1.0623454316635916E-2</v>
      </c>
      <c r="V58" s="4">
        <f t="shared" si="72"/>
        <v>-1.5000321976117448E-3</v>
      </c>
      <c r="W58" s="4">
        <f t="shared" si="72"/>
        <v>4.2733450778609905E-2</v>
      </c>
      <c r="X58" s="4">
        <f t="shared" si="72"/>
        <v>6.3302481672289579E-2</v>
      </c>
      <c r="Y58" s="4">
        <f t="shared" si="72"/>
        <v>0.10560461356815232</v>
      </c>
      <c r="Z58" s="1"/>
      <c r="AA58" s="1"/>
      <c r="AB58" s="21"/>
      <c r="AC58" s="2"/>
      <c r="AD58" s="7">
        <v>2</v>
      </c>
      <c r="AE58" s="4">
        <f t="shared" ref="AE58:AE70" si="78">(Q58*100)/Q$53</f>
        <v>0.10100114568850424</v>
      </c>
      <c r="AF58" s="4">
        <f t="shared" si="73"/>
        <v>-0.17896480581948035</v>
      </c>
      <c r="AG58" s="4">
        <f t="shared" si="73"/>
        <v>1.7868195333790946</v>
      </c>
      <c r="AH58" s="4">
        <f t="shared" si="73"/>
        <v>2.0827994968302736E-2</v>
      </c>
      <c r="AI58" s="4">
        <f t="shared" ref="AI58:AI70" si="79">(U58*100)/U$53</f>
        <v>-0.27169959889094414</v>
      </c>
      <c r="AJ58" s="4">
        <f t="shared" si="74"/>
        <v>-9.0911042279499685E-2</v>
      </c>
      <c r="AK58" s="4">
        <f t="shared" si="75"/>
        <v>1.2422514761223808</v>
      </c>
      <c r="AL58" s="4">
        <f t="shared" ref="AL58:AL70" si="80">(X58*100)/X$53</f>
        <v>1.6315072595950921</v>
      </c>
      <c r="AM58" s="4">
        <f t="shared" si="76"/>
        <v>3.0172746733757805</v>
      </c>
      <c r="AN58" s="2"/>
      <c r="AS58" s="18" t="s">
        <v>24</v>
      </c>
      <c r="AT58" s="18" t="s">
        <v>25</v>
      </c>
      <c r="AU58" s="18" t="s">
        <v>26</v>
      </c>
      <c r="AV58" s="18" t="s">
        <v>27</v>
      </c>
    </row>
    <row r="59" spans="1:52" x14ac:dyDescent="0.25">
      <c r="A59" s="2"/>
      <c r="B59" s="5">
        <v>4</v>
      </c>
      <c r="C59" s="4">
        <v>1.5360079176829593</v>
      </c>
      <c r="D59" s="4">
        <v>1.4557553296897847</v>
      </c>
      <c r="E59" s="4">
        <v>1.556354168330033</v>
      </c>
      <c r="F59" s="4">
        <v>1.6037046382878661</v>
      </c>
      <c r="G59" s="4">
        <v>1.3828275701009192</v>
      </c>
      <c r="H59" s="4">
        <v>1.4354369157166897</v>
      </c>
      <c r="I59" s="4">
        <v>1.6318031249461094</v>
      </c>
      <c r="J59" s="4">
        <v>1.6392633223480058</v>
      </c>
      <c r="K59" s="4">
        <v>1.6208748728116653</v>
      </c>
      <c r="L59" s="1"/>
      <c r="M59" s="1"/>
      <c r="N59" s="14"/>
      <c r="O59" s="2"/>
      <c r="P59" s="5">
        <v>4</v>
      </c>
      <c r="Q59" s="4">
        <f t="shared" si="77"/>
        <v>0.11509773130491086</v>
      </c>
      <c r="R59" s="4">
        <f t="shared" si="71"/>
        <v>6.6924513432009558E-3</v>
      </c>
      <c r="S59" s="4">
        <f>E59-E$54</f>
        <v>4.1031874011959735E-2</v>
      </c>
      <c r="T59" s="4">
        <f t="shared" si="71"/>
        <v>0.13142589792942672</v>
      </c>
      <c r="U59" s="4">
        <f t="shared" si="71"/>
        <v>-2.2806314771493641E-2</v>
      </c>
      <c r="V59" s="4">
        <f t="shared" si="72"/>
        <v>-6.5770642510758481E-3</v>
      </c>
      <c r="W59" s="4">
        <f>I59-I$54</f>
        <v>0.11104381914145955</v>
      </c>
      <c r="X59" s="4">
        <f t="shared" si="72"/>
        <v>6.5794705360175065E-2</v>
      </c>
      <c r="Y59" s="4">
        <f t="shared" si="72"/>
        <v>0.12001039866284091</v>
      </c>
      <c r="Z59" s="1"/>
      <c r="AA59" s="1"/>
      <c r="AB59" s="21"/>
      <c r="AC59" s="2"/>
      <c r="AD59" s="5">
        <v>4</v>
      </c>
      <c r="AE59" s="4">
        <f t="shared" si="78"/>
        <v>3.2060649388554547</v>
      </c>
      <c r="AF59" s="4">
        <f t="shared" si="73"/>
        <v>0.24971833370152824</v>
      </c>
      <c r="AG59" s="4">
        <f t="shared" si="73"/>
        <v>1.8482826131513392</v>
      </c>
      <c r="AH59" s="4">
        <f t="shared" si="73"/>
        <v>4.7446172537699187</v>
      </c>
      <c r="AI59" s="4">
        <f t="shared" si="79"/>
        <v>-0.58328170771083476</v>
      </c>
      <c r="AJ59" s="4">
        <f t="shared" si="74"/>
        <v>-0.39860995461065746</v>
      </c>
      <c r="AK59" s="4">
        <f t="shared" si="75"/>
        <v>3.2280179982982427</v>
      </c>
      <c r="AL59" s="4">
        <f t="shared" si="80"/>
        <v>1.6957398288704912</v>
      </c>
      <c r="AM59" s="4">
        <f t="shared" si="76"/>
        <v>3.4288685332240263</v>
      </c>
      <c r="AN59" s="2"/>
      <c r="AR59" s="24">
        <v>0</v>
      </c>
      <c r="AS59" s="1">
        <f>AVERAGE(AE57:AM57)</f>
        <v>0</v>
      </c>
      <c r="AT59" s="1">
        <f>COUNT(AE57:AM57)</f>
        <v>9</v>
      </c>
      <c r="AU59" s="1">
        <f>STDEV(AE57:AM57)</f>
        <v>0</v>
      </c>
      <c r="AV59" s="1">
        <f>(AU59)/SQRT(AT59)</f>
        <v>0</v>
      </c>
    </row>
    <row r="60" spans="1:52" x14ac:dyDescent="0.25">
      <c r="A60" s="2"/>
      <c r="B60" s="5">
        <v>6</v>
      </c>
      <c r="C60" s="4">
        <v>1.5499936906137979</v>
      </c>
      <c r="D60" s="4">
        <v>1.4543052985654257</v>
      </c>
      <c r="E60" s="4">
        <v>1.5516759499153678</v>
      </c>
      <c r="F60" s="4">
        <v>1.6232050568568515</v>
      </c>
      <c r="G60" s="4">
        <v>1.3632375304895086</v>
      </c>
      <c r="H60" s="4">
        <v>1.4450140443629946</v>
      </c>
      <c r="I60" s="4">
        <v>1.6162254138248437</v>
      </c>
      <c r="J60" s="4">
        <v>1.6371698544501831</v>
      </c>
      <c r="K60" s="4">
        <v>1.6306299713797212</v>
      </c>
      <c r="L60" s="1"/>
      <c r="M60" s="1"/>
      <c r="N60" s="14"/>
      <c r="O60" s="2"/>
      <c r="P60" s="5">
        <v>6</v>
      </c>
      <c r="Q60" s="4">
        <f t="shared" si="77"/>
        <v>0.12908350423574944</v>
      </c>
      <c r="R60" s="4">
        <f t="shared" si="71"/>
        <v>5.2424202188419144E-3</v>
      </c>
      <c r="S60" s="4">
        <f t="shared" si="71"/>
        <v>3.6353655597294532E-2</v>
      </c>
      <c r="T60" s="4">
        <f t="shared" si="71"/>
        <v>0.15092631649841204</v>
      </c>
      <c r="U60" s="4">
        <f t="shared" si="71"/>
        <v>-4.2396354382904233E-2</v>
      </c>
      <c r="V60" s="4">
        <f t="shared" si="72"/>
        <v>3.0000643952290407E-3</v>
      </c>
      <c r="W60" s="4">
        <f t="shared" si="72"/>
        <v>9.5466108020193952E-2</v>
      </c>
      <c r="X60" s="4">
        <f t="shared" si="72"/>
        <v>6.3701237462352456E-2</v>
      </c>
      <c r="Y60" s="4">
        <f t="shared" si="72"/>
        <v>0.12976549723089681</v>
      </c>
      <c r="Z60" s="1"/>
      <c r="AA60" s="1"/>
      <c r="AB60" s="21"/>
      <c r="AC60" s="2"/>
      <c r="AD60" s="5">
        <v>6</v>
      </c>
      <c r="AE60" s="4">
        <f t="shared" si="78"/>
        <v>3.595640786511126</v>
      </c>
      <c r="AF60" s="4">
        <f t="shared" si="73"/>
        <v>0.19561269473290727</v>
      </c>
      <c r="AG60" s="4">
        <f t="shared" si="73"/>
        <v>1.6375520539321859</v>
      </c>
      <c r="AH60" s="4">
        <f t="shared" si="73"/>
        <v>5.4486034836971866</v>
      </c>
      <c r="AI60" s="4">
        <f t="shared" si="79"/>
        <v>-1.0843057386932029</v>
      </c>
      <c r="AJ60" s="4">
        <f t="shared" si="74"/>
        <v>0.18182208455933579</v>
      </c>
      <c r="AK60" s="4">
        <f t="shared" si="75"/>
        <v>2.7751775587265679</v>
      </c>
      <c r="AL60" s="4">
        <f t="shared" si="80"/>
        <v>1.6417844706791869</v>
      </c>
      <c r="AM60" s="4">
        <f t="shared" si="76"/>
        <v>3.7075856351684804</v>
      </c>
      <c r="AN60" s="2"/>
      <c r="AR60" s="24">
        <v>2</v>
      </c>
      <c r="AS60" s="24">
        <f t="shared" ref="AS60:AS71" si="81">AVERAGE(AE58:AM58)</f>
        <v>0.80645629290435894</v>
      </c>
      <c r="AT60" s="24">
        <f t="shared" ref="AT60:AT71" si="82">COUNT(AE58:AM58)</f>
        <v>9</v>
      </c>
      <c r="AU60" s="24">
        <f t="shared" ref="AU60:AU71" si="83">STDEV(AE58:AM58)</f>
        <v>1.1604459446903912</v>
      </c>
      <c r="AV60" s="1">
        <f>(AU60)/SQRT(AT60)</f>
        <v>0.38681531489679705</v>
      </c>
    </row>
    <row r="61" spans="1:52" x14ac:dyDescent="0.25">
      <c r="A61" s="2"/>
      <c r="B61" s="5">
        <v>8</v>
      </c>
      <c r="C61" s="4">
        <v>1.5461605528475686</v>
      </c>
      <c r="D61" s="4">
        <v>1.4663517109831885</v>
      </c>
      <c r="E61" s="4">
        <v>1.6597622878708644</v>
      </c>
      <c r="F61" s="4">
        <v>1.6030123157351222</v>
      </c>
      <c r="G61" s="4">
        <v>1.3823402556827247</v>
      </c>
      <c r="H61" s="4">
        <v>1.4386677542961666</v>
      </c>
      <c r="I61" s="4">
        <v>1.6027527988010455</v>
      </c>
      <c r="J61" s="4">
        <v>1.6405592786657064</v>
      </c>
      <c r="K61" s="4">
        <v>1.698575367220025</v>
      </c>
      <c r="L61" s="1"/>
      <c r="M61" s="1"/>
      <c r="N61" s="14"/>
      <c r="O61" s="2"/>
      <c r="P61" s="5">
        <v>8</v>
      </c>
      <c r="Q61" s="4">
        <f t="shared" si="77"/>
        <v>0.12525036646952015</v>
      </c>
      <c r="R61" s="4">
        <f t="shared" si="71"/>
        <v>1.7288832636604745E-2</v>
      </c>
      <c r="S61" s="4">
        <f t="shared" si="71"/>
        <v>0.14443999355279113</v>
      </c>
      <c r="T61" s="4">
        <f t="shared" si="71"/>
        <v>0.13073357537668273</v>
      </c>
      <c r="U61" s="4">
        <f t="shared" si="71"/>
        <v>-2.3293629189688136E-2</v>
      </c>
      <c r="V61" s="4">
        <f t="shared" si="72"/>
        <v>-3.3462256715990346E-3</v>
      </c>
      <c r="W61" s="4">
        <f t="shared" si="72"/>
        <v>8.1993492996395689E-2</v>
      </c>
      <c r="X61" s="4">
        <f t="shared" si="72"/>
        <v>6.7090661677875696E-2</v>
      </c>
      <c r="Y61" s="4">
        <f t="shared" si="72"/>
        <v>0.1977108930712006</v>
      </c>
      <c r="Z61" s="1"/>
      <c r="AA61" s="1"/>
      <c r="AB61" s="21"/>
      <c r="AC61" s="2"/>
      <c r="AD61" s="5">
        <v>8</v>
      </c>
      <c r="AE61" s="4">
        <f t="shared" si="78"/>
        <v>3.48886814678329</v>
      </c>
      <c r="AF61" s="4">
        <f t="shared" si="73"/>
        <v>0.64510569539569951</v>
      </c>
      <c r="AG61" s="4">
        <f t="shared" si="73"/>
        <v>6.506306015891492</v>
      </c>
      <c r="AH61" s="4">
        <f t="shared" si="73"/>
        <v>4.7196236598080414</v>
      </c>
      <c r="AI61" s="4">
        <f t="shared" si="79"/>
        <v>-0.59574499206363518</v>
      </c>
      <c r="AJ61" s="4">
        <f t="shared" si="74"/>
        <v>-0.20280155585448695</v>
      </c>
      <c r="AK61" s="4">
        <f t="shared" si="75"/>
        <v>2.383531773151037</v>
      </c>
      <c r="AL61" s="4">
        <f t="shared" si="80"/>
        <v>1.7291407648937034</v>
      </c>
      <c r="AM61" s="4">
        <f t="shared" si="76"/>
        <v>5.6488826591771604</v>
      </c>
      <c r="AN61" s="2"/>
      <c r="AR61" s="24">
        <v>4</v>
      </c>
      <c r="AS61" s="24">
        <f>AVERAGE(AE59:AM59)</f>
        <v>1.9354908708388345</v>
      </c>
      <c r="AT61" s="24">
        <f t="shared" si="82"/>
        <v>9</v>
      </c>
      <c r="AU61" s="24">
        <f t="shared" si="83"/>
        <v>1.8743502064196536</v>
      </c>
      <c r="AV61" s="1">
        <f t="shared" ref="AV61:AV71" si="84">(AU61)/SQRT(AT61)</f>
        <v>0.62478340213988448</v>
      </c>
    </row>
    <row r="62" spans="1:52" x14ac:dyDescent="0.25">
      <c r="A62" s="2"/>
      <c r="B62" s="5">
        <v>10</v>
      </c>
      <c r="C62" s="4">
        <v>1.5302064118746095</v>
      </c>
      <c r="D62" s="4">
        <v>1.478621205112391</v>
      </c>
      <c r="E62" s="4">
        <v>1.7437752935675617</v>
      </c>
      <c r="F62" s="4">
        <v>1.594473670917933</v>
      </c>
      <c r="G62" s="4">
        <v>1.5512434330288709</v>
      </c>
      <c r="H62" s="4">
        <v>1.4668222047744637</v>
      </c>
      <c r="I62" s="4">
        <v>1.5799125061435129</v>
      </c>
      <c r="J62" s="4">
        <v>1.6447462144613541</v>
      </c>
      <c r="K62" s="4">
        <v>1.7163840936756614</v>
      </c>
      <c r="L62" s="1"/>
      <c r="M62" s="1"/>
      <c r="N62" s="14"/>
      <c r="O62" s="2"/>
      <c r="P62" s="5">
        <v>10</v>
      </c>
      <c r="Q62" s="4">
        <f t="shared" si="77"/>
        <v>0.10929622549656104</v>
      </c>
      <c r="R62" s="4">
        <f t="shared" si="71"/>
        <v>2.9558326765807275E-2</v>
      </c>
      <c r="S62" s="4">
        <f t="shared" si="71"/>
        <v>0.22845299924948836</v>
      </c>
      <c r="T62" s="4">
        <f t="shared" si="71"/>
        <v>0.1221949305594936</v>
      </c>
      <c r="U62" s="4">
        <f t="shared" si="71"/>
        <v>0.1456095481564581</v>
      </c>
      <c r="V62" s="4">
        <f t="shared" si="72"/>
        <v>2.4808224806698087E-2</v>
      </c>
      <c r="W62" s="4">
        <f t="shared" si="72"/>
        <v>5.9153200338863066E-2</v>
      </c>
      <c r="X62" s="4">
        <f t="shared" si="72"/>
        <v>7.1277597473523358E-2</v>
      </c>
      <c r="Y62" s="4">
        <f t="shared" si="72"/>
        <v>0.21551961952683696</v>
      </c>
      <c r="Z62" s="1"/>
      <c r="AA62" s="1"/>
      <c r="AB62" s="21"/>
      <c r="AC62" s="2"/>
      <c r="AD62" s="5">
        <v>10</v>
      </c>
      <c r="AE62" s="4">
        <f t="shared" si="78"/>
        <v>3.0444631057537888</v>
      </c>
      <c r="AF62" s="4">
        <f t="shared" si="73"/>
        <v>1.1029226405151968</v>
      </c>
      <c r="AG62" s="4">
        <f t="shared" si="73"/>
        <v>10.290675641868845</v>
      </c>
      <c r="AH62" s="4">
        <f t="shared" si="73"/>
        <v>4.4113693342777482</v>
      </c>
      <c r="AI62" s="4">
        <f t="shared" si="79"/>
        <v>3.7240293646152969</v>
      </c>
      <c r="AJ62" s="4">
        <f t="shared" si="74"/>
        <v>1.5035287761635205</v>
      </c>
      <c r="AK62" s="4">
        <f t="shared" si="75"/>
        <v>1.7195697772925307</v>
      </c>
      <c r="AL62" s="4">
        <f t="shared" si="80"/>
        <v>1.837051481276375</v>
      </c>
      <c r="AM62" s="4">
        <f t="shared" si="76"/>
        <v>6.1577034150524854</v>
      </c>
      <c r="AN62" s="2"/>
      <c r="AR62" s="24">
        <v>6</v>
      </c>
      <c r="AS62" s="24">
        <f t="shared" si="81"/>
        <v>2.0110525588126418</v>
      </c>
      <c r="AT62" s="24">
        <f t="shared" si="82"/>
        <v>9</v>
      </c>
      <c r="AU62" s="24">
        <f t="shared" si="83"/>
        <v>2.0702897826519013</v>
      </c>
      <c r="AV62" s="1">
        <f t="shared" si="84"/>
        <v>0.69009659421730041</v>
      </c>
    </row>
    <row r="63" spans="1:52" x14ac:dyDescent="0.25">
      <c r="A63" s="2"/>
      <c r="B63" s="5">
        <v>12</v>
      </c>
      <c r="C63" s="4">
        <v>1.5342467462768532</v>
      </c>
      <c r="D63" s="4">
        <v>1.4728210806149495</v>
      </c>
      <c r="E63" s="4">
        <v>1.8619977714214992</v>
      </c>
      <c r="F63" s="4">
        <v>1.5883581550353518</v>
      </c>
      <c r="G63" s="4">
        <v>1.5601125554400075</v>
      </c>
      <c r="H63" s="4">
        <v>1.4857456878828277</v>
      </c>
      <c r="I63" s="4">
        <v>1.5912800250698422</v>
      </c>
      <c r="J63" s="4">
        <v>1.6484347055194248</v>
      </c>
      <c r="K63" s="4">
        <v>1.7223959567466747</v>
      </c>
      <c r="L63" s="1"/>
      <c r="M63" s="1"/>
      <c r="N63" s="14"/>
      <c r="O63" s="2"/>
      <c r="P63" s="5">
        <v>12</v>
      </c>
      <c r="Q63" s="4">
        <f t="shared" si="77"/>
        <v>0.11333655989880476</v>
      </c>
      <c r="R63" s="4">
        <f t="shared" si="71"/>
        <v>2.375820226836578E-2</v>
      </c>
      <c r="S63" s="4">
        <f t="shared" si="71"/>
        <v>0.34667547710342594</v>
      </c>
      <c r="T63" s="4">
        <f t="shared" si="71"/>
        <v>0.11607941467691241</v>
      </c>
      <c r="U63" s="4">
        <f t="shared" si="71"/>
        <v>0.15447867056759468</v>
      </c>
      <c r="V63" s="4">
        <f t="shared" si="72"/>
        <v>4.373170791506209E-2</v>
      </c>
      <c r="W63" s="4">
        <f t="shared" si="72"/>
        <v>7.0520719265192433E-2</v>
      </c>
      <c r="X63" s="4">
        <f t="shared" si="72"/>
        <v>7.4966088531594144E-2</v>
      </c>
      <c r="Y63" s="4">
        <f t="shared" si="72"/>
        <v>0.22153148259785027</v>
      </c>
      <c r="Z63" s="1"/>
      <c r="AA63" s="1"/>
      <c r="AB63" s="21"/>
      <c r="AC63" s="2"/>
      <c r="AD63" s="5">
        <v>12</v>
      </c>
      <c r="AE63" s="4">
        <f t="shared" si="78"/>
        <v>3.1570072395210236</v>
      </c>
      <c r="AF63" s="4">
        <f t="shared" si="73"/>
        <v>0.88650008464051433</v>
      </c>
      <c r="AG63" s="4">
        <f t="shared" si="73"/>
        <v>15.616012482136304</v>
      </c>
      <c r="AH63" s="4">
        <f t="shared" si="73"/>
        <v>4.1905925876141668</v>
      </c>
      <c r="AI63" s="4">
        <f t="shared" si="79"/>
        <v>3.9508611398361806</v>
      </c>
      <c r="AJ63" s="4">
        <f t="shared" si="74"/>
        <v>2.6504065403067933</v>
      </c>
      <c r="AK63" s="4">
        <f t="shared" si="75"/>
        <v>2.0500209088718728</v>
      </c>
      <c r="AL63" s="4">
        <f t="shared" si="80"/>
        <v>1.9321156838039726</v>
      </c>
      <c r="AM63" s="4">
        <f t="shared" si="76"/>
        <v>6.3294709313671502</v>
      </c>
      <c r="AN63" s="2"/>
      <c r="AR63" s="24">
        <v>8</v>
      </c>
      <c r="AS63" s="24">
        <f t="shared" si="81"/>
        <v>2.702545796353589</v>
      </c>
      <c r="AT63" s="24">
        <f t="shared" si="82"/>
        <v>9</v>
      </c>
      <c r="AU63" s="24">
        <f t="shared" si="83"/>
        <v>2.5602370763328897</v>
      </c>
      <c r="AV63" s="1">
        <f t="shared" si="84"/>
        <v>0.85341235877762989</v>
      </c>
    </row>
    <row r="64" spans="1:52" x14ac:dyDescent="0.25">
      <c r="A64" s="2"/>
      <c r="B64" s="5">
        <v>14</v>
      </c>
      <c r="C64" s="4">
        <v>1.5493721007057615</v>
      </c>
      <c r="D64" s="4">
        <v>1.4701441000776689</v>
      </c>
      <c r="E64" s="4">
        <v>1.900300684691572</v>
      </c>
      <c r="F64" s="4">
        <v>1.587550445390483</v>
      </c>
      <c r="G64" s="4">
        <v>1.5633288306000901</v>
      </c>
      <c r="H64" s="4">
        <v>1.4703992046303118</v>
      </c>
      <c r="I64" s="4">
        <v>1.5770706264119303</v>
      </c>
      <c r="J64" s="4">
        <v>1.6462415486740856</v>
      </c>
      <c r="K64" s="4">
        <v>1.7698102730425791</v>
      </c>
      <c r="L64" s="1"/>
      <c r="M64" s="1"/>
      <c r="N64" s="14"/>
      <c r="O64" s="2"/>
      <c r="P64" s="5">
        <v>14</v>
      </c>
      <c r="Q64" s="4">
        <f t="shared" si="77"/>
        <v>0.12846191432771303</v>
      </c>
      <c r="R64" s="4">
        <f t="shared" si="71"/>
        <v>2.1081221731085176E-2</v>
      </c>
      <c r="S64" s="4">
        <f t="shared" si="71"/>
        <v>0.38497839037349868</v>
      </c>
      <c r="T64" s="4">
        <f t="shared" si="71"/>
        <v>0.11527170503204354</v>
      </c>
      <c r="U64" s="4">
        <f t="shared" si="71"/>
        <v>0.15769494572767728</v>
      </c>
      <c r="V64" s="4">
        <f t="shared" si="72"/>
        <v>2.8385224662546227E-2</v>
      </c>
      <c r="W64" s="4">
        <f t="shared" si="72"/>
        <v>5.6311320607280502E-2</v>
      </c>
      <c r="X64" s="4">
        <f t="shared" si="72"/>
        <v>7.2772931686254871E-2</v>
      </c>
      <c r="Y64" s="4">
        <f t="shared" si="72"/>
        <v>0.2689457988937547</v>
      </c>
      <c r="Z64" s="1"/>
      <c r="AA64" s="1"/>
      <c r="AB64" s="21"/>
      <c r="AC64" s="2"/>
      <c r="AD64" s="5">
        <v>14</v>
      </c>
      <c r="AE64" s="4">
        <f t="shared" si="78"/>
        <v>3.5783263043931197</v>
      </c>
      <c r="AF64" s="4">
        <f t="shared" si="73"/>
        <v>0.78661275115989471</v>
      </c>
      <c r="AG64" s="4">
        <f t="shared" si="73"/>
        <v>17.341368935743183</v>
      </c>
      <c r="AH64" s="4">
        <f t="shared" si="73"/>
        <v>4.1614333946586122</v>
      </c>
      <c r="AI64" s="4">
        <f t="shared" si="79"/>
        <v>4.0331188165646363</v>
      </c>
      <c r="AJ64" s="4">
        <f t="shared" si="74"/>
        <v>1.7203166462149229</v>
      </c>
      <c r="AK64" s="4">
        <f t="shared" si="75"/>
        <v>1.6369569943976887</v>
      </c>
      <c r="AL64" s="4">
        <f t="shared" si="80"/>
        <v>1.8755910228416202</v>
      </c>
      <c r="AM64" s="4">
        <f t="shared" si="76"/>
        <v>7.6841656826787057</v>
      </c>
      <c r="AN64" s="2"/>
      <c r="AR64" s="24">
        <v>10</v>
      </c>
      <c r="AS64" s="24">
        <f t="shared" si="81"/>
        <v>3.7545903929795323</v>
      </c>
      <c r="AT64" s="24">
        <f t="shared" si="82"/>
        <v>9</v>
      </c>
      <c r="AU64" s="24">
        <f t="shared" si="83"/>
        <v>2.9442490670836485</v>
      </c>
      <c r="AV64" s="1">
        <f t="shared" si="84"/>
        <v>0.98141635569454955</v>
      </c>
    </row>
    <row r="65" spans="1:52" x14ac:dyDescent="0.25">
      <c r="A65" s="2"/>
      <c r="B65" s="5">
        <v>16</v>
      </c>
      <c r="C65" s="4">
        <v>1.5606643173684378</v>
      </c>
      <c r="D65" s="4">
        <v>1.4850905747441523</v>
      </c>
      <c r="E65" s="4">
        <v>1.9367518031725051</v>
      </c>
      <c r="F65" s="4">
        <v>1.5890504775880967</v>
      </c>
      <c r="G65" s="4">
        <v>1.5513408959125099</v>
      </c>
      <c r="H65" s="4">
        <v>1.4634759791028609</v>
      </c>
      <c r="I65" s="4">
        <v>1.5351792140723084</v>
      </c>
      <c r="J65" s="4">
        <v>1.6982791792771321</v>
      </c>
      <c r="K65" s="4">
        <v>1.7463299776520245</v>
      </c>
      <c r="L65" s="1"/>
      <c r="M65" s="1"/>
      <c r="N65" s="14"/>
      <c r="O65" s="2"/>
      <c r="P65" s="5">
        <v>16</v>
      </c>
      <c r="Q65" s="4">
        <f t="shared" si="77"/>
        <v>0.13975413099038936</v>
      </c>
      <c r="R65" s="4">
        <f t="shared" si="71"/>
        <v>3.6027696397568532E-2</v>
      </c>
      <c r="S65" s="4">
        <f t="shared" si="71"/>
        <v>0.42142950885443176</v>
      </c>
      <c r="T65" s="4">
        <f t="shared" si="71"/>
        <v>0.11677173722965728</v>
      </c>
      <c r="U65" s="4">
        <f t="shared" si="71"/>
        <v>0.14570701104009709</v>
      </c>
      <c r="V65" s="4">
        <f t="shared" si="72"/>
        <v>2.1461999135095278E-2</v>
      </c>
      <c r="W65" s="4">
        <f t="shared" si="72"/>
        <v>1.4419908267658599E-2</v>
      </c>
      <c r="X65" s="4">
        <f t="shared" si="72"/>
        <v>0.12481056228930143</v>
      </c>
      <c r="Y65" s="4">
        <f t="shared" si="72"/>
        <v>0.24546550350320007</v>
      </c>
      <c r="Z65" s="1"/>
      <c r="AA65" s="1"/>
      <c r="AB65" s="21"/>
      <c r="AC65" s="2"/>
      <c r="AD65" s="5">
        <v>16</v>
      </c>
      <c r="AE65" s="4">
        <f t="shared" si="78"/>
        <v>3.8928727295373071</v>
      </c>
      <c r="AF65" s="4">
        <f t="shared" si="73"/>
        <v>1.34431702976002</v>
      </c>
      <c r="AG65" s="4">
        <f t="shared" si="73"/>
        <v>18.983311209659089</v>
      </c>
      <c r="AH65" s="4">
        <f t="shared" si="73"/>
        <v>4.215586181576076</v>
      </c>
      <c r="AI65" s="4">
        <f t="shared" si="79"/>
        <v>3.726522021485859</v>
      </c>
      <c r="AJ65" s="4">
        <f t="shared" si="74"/>
        <v>1.3007272203088047</v>
      </c>
      <c r="AK65" s="4">
        <f t="shared" si="75"/>
        <v>0.41918337987379645</v>
      </c>
      <c r="AL65" s="4">
        <f t="shared" si="80"/>
        <v>3.2167670693118922</v>
      </c>
      <c r="AM65" s="4">
        <f t="shared" si="76"/>
        <v>7.0133001000914303</v>
      </c>
      <c r="AN65" s="2"/>
      <c r="AR65" s="24">
        <v>12</v>
      </c>
      <c r="AS65" s="24">
        <f t="shared" si="81"/>
        <v>4.5292208442331079</v>
      </c>
      <c r="AT65" s="24">
        <f t="shared" si="82"/>
        <v>9</v>
      </c>
      <c r="AU65" s="24">
        <f t="shared" si="83"/>
        <v>4.4466382480777256</v>
      </c>
      <c r="AV65" s="1">
        <f t="shared" si="84"/>
        <v>1.4822127493592419</v>
      </c>
    </row>
    <row r="66" spans="1:52" x14ac:dyDescent="0.25">
      <c r="A66" s="1"/>
      <c r="B66" s="5">
        <v>18</v>
      </c>
      <c r="C66" s="4">
        <v>1.6011712597088685</v>
      </c>
      <c r="D66" s="4">
        <v>1.496802364594755</v>
      </c>
      <c r="E66" s="4">
        <v>1.9595581179439994</v>
      </c>
      <c r="F66" s="4">
        <v>1.5710500912167273</v>
      </c>
      <c r="G66" s="4">
        <v>1.5364290747157632</v>
      </c>
      <c r="H66" s="4">
        <v>1.4551681084699213</v>
      </c>
      <c r="I66" s="4">
        <v>1.5150755463414844</v>
      </c>
      <c r="J66" s="4">
        <v>1.736559735123052</v>
      </c>
      <c r="K66" s="4">
        <v>1.7492791934981817</v>
      </c>
      <c r="L66" s="1"/>
      <c r="M66" s="1"/>
      <c r="N66" s="14"/>
      <c r="O66" s="1"/>
      <c r="P66" s="5">
        <v>18</v>
      </c>
      <c r="Q66" s="4">
        <f t="shared" si="77"/>
        <v>0.18026107333082009</v>
      </c>
      <c r="R66" s="4">
        <f t="shared" si="71"/>
        <v>4.7739486248171259E-2</v>
      </c>
      <c r="S66" s="4">
        <f t="shared" si="71"/>
        <v>0.44423582362592606</v>
      </c>
      <c r="T66" s="4">
        <f t="shared" si="71"/>
        <v>9.8771350858287921E-2</v>
      </c>
      <c r="U66" s="4">
        <f t="shared" si="71"/>
        <v>0.13079518984335037</v>
      </c>
      <c r="V66" s="4">
        <f t="shared" si="72"/>
        <v>1.3154128502155693E-2</v>
      </c>
      <c r="W66" s="4">
        <f t="shared" si="72"/>
        <v>-5.6837594631653499E-3</v>
      </c>
      <c r="X66" s="4">
        <f t="shared" si="72"/>
        <v>0.16309111813522126</v>
      </c>
      <c r="Y66" s="4">
        <f t="shared" si="72"/>
        <v>0.24841471934935733</v>
      </c>
      <c r="Z66" s="1"/>
      <c r="AA66" s="1"/>
      <c r="AB66" s="21"/>
      <c r="AC66" s="1"/>
      <c r="AD66" s="5">
        <v>18</v>
      </c>
      <c r="AE66" s="4">
        <f t="shared" si="78"/>
        <v>5.0211998142289707</v>
      </c>
      <c r="AF66" s="4">
        <f t="shared" si="73"/>
        <v>1.7813241137377338</v>
      </c>
      <c r="AG66" s="4">
        <f t="shared" si="73"/>
        <v>20.010622685852521</v>
      </c>
      <c r="AH66" s="4">
        <f t="shared" si="73"/>
        <v>3.5657527385663514</v>
      </c>
      <c r="AI66" s="4">
        <f t="shared" si="79"/>
        <v>3.3451455202902904</v>
      </c>
      <c r="AJ66" s="4">
        <f t="shared" si="74"/>
        <v>0.79721990922155717</v>
      </c>
      <c r="AK66" s="4">
        <f t="shared" si="75"/>
        <v>-0.16522556578969039</v>
      </c>
      <c r="AL66" s="4">
        <f t="shared" si="80"/>
        <v>4.2033793333819904</v>
      </c>
      <c r="AM66" s="4">
        <f t="shared" si="76"/>
        <v>7.097563409981638</v>
      </c>
      <c r="AN66" s="2"/>
      <c r="AR66" s="24">
        <v>14</v>
      </c>
      <c r="AS66" s="24">
        <f t="shared" si="81"/>
        <v>4.757543394294709</v>
      </c>
      <c r="AT66" s="24">
        <f t="shared" si="82"/>
        <v>9</v>
      </c>
      <c r="AU66" s="24">
        <f t="shared" si="83"/>
        <v>5.1505487543132631</v>
      </c>
      <c r="AV66" s="1">
        <f t="shared" si="84"/>
        <v>1.7168495847710876</v>
      </c>
    </row>
    <row r="67" spans="1:52" x14ac:dyDescent="0.25">
      <c r="A67" s="1"/>
      <c r="B67" s="5">
        <v>20</v>
      </c>
      <c r="C67" s="4">
        <v>1.6125670746895535</v>
      </c>
      <c r="D67" s="4">
        <v>1.4868752284356739</v>
      </c>
      <c r="E67" s="4">
        <v>1.9719359041661355</v>
      </c>
      <c r="F67" s="4">
        <v>1.5794733489417909</v>
      </c>
      <c r="G67" s="4">
        <v>1.4872103184781398</v>
      </c>
      <c r="H67" s="4">
        <v>1.4607066888918818</v>
      </c>
      <c r="I67" s="4">
        <v>1.525811536438574</v>
      </c>
      <c r="J67" s="4">
        <v>1.754902501465889</v>
      </c>
      <c r="K67" s="4">
        <v>1.7468971345455153</v>
      </c>
      <c r="L67" s="1"/>
      <c r="M67" s="1"/>
      <c r="N67" s="14"/>
      <c r="O67" s="1"/>
      <c r="P67" s="5">
        <v>20</v>
      </c>
      <c r="Q67" s="4">
        <f t="shared" si="77"/>
        <v>0.19165688831150507</v>
      </c>
      <c r="R67" s="4">
        <f t="shared" si="71"/>
        <v>3.7812350089090119E-2</v>
      </c>
      <c r="S67" s="4">
        <f t="shared" si="71"/>
        <v>0.45661360984806221</v>
      </c>
      <c r="T67" s="4">
        <f t="shared" si="71"/>
        <v>0.1071946085833515</v>
      </c>
      <c r="U67" s="4">
        <f t="shared" si="71"/>
        <v>8.1576433605726972E-2</v>
      </c>
      <c r="V67" s="4">
        <f t="shared" si="72"/>
        <v>1.869270892411623E-2</v>
      </c>
      <c r="W67" s="4">
        <f t="shared" si="72"/>
        <v>5.0522306339242373E-3</v>
      </c>
      <c r="X67" s="4">
        <f t="shared" si="72"/>
        <v>0.1814338844780583</v>
      </c>
      <c r="Y67" s="4">
        <f t="shared" si="72"/>
        <v>0.24603266039669092</v>
      </c>
      <c r="Z67" s="1"/>
      <c r="AA67" s="1"/>
      <c r="AB67" s="21"/>
      <c r="AC67" s="1"/>
      <c r="AD67" s="5">
        <v>20</v>
      </c>
      <c r="AE67" s="4">
        <f t="shared" si="78"/>
        <v>5.3386319863928984</v>
      </c>
      <c r="AF67" s="4">
        <f t="shared" si="73"/>
        <v>1.4109085854138106</v>
      </c>
      <c r="AG67" s="4">
        <f t="shared" si="73"/>
        <v>20.568180623786585</v>
      </c>
      <c r="AH67" s="4">
        <f t="shared" si="73"/>
        <v>3.8698414651029429</v>
      </c>
      <c r="AI67" s="4">
        <f t="shared" si="79"/>
        <v>2.0863538006579789</v>
      </c>
      <c r="AJ67" s="4">
        <f t="shared" si="74"/>
        <v>1.1328914499464382</v>
      </c>
      <c r="AK67" s="4">
        <f t="shared" si="75"/>
        <v>0.14686716959082083</v>
      </c>
      <c r="AL67" s="4">
        <f t="shared" si="80"/>
        <v>4.6761310432489251</v>
      </c>
      <c r="AM67" s="4">
        <f t="shared" si="76"/>
        <v>7.0295045827625975</v>
      </c>
      <c r="AN67" s="2"/>
      <c r="AR67" s="24">
        <v>16</v>
      </c>
      <c r="AS67" s="24">
        <f t="shared" si="81"/>
        <v>4.9013985490671415</v>
      </c>
      <c r="AT67" s="24">
        <f t="shared" si="82"/>
        <v>9</v>
      </c>
      <c r="AU67" s="24">
        <f t="shared" si="83"/>
        <v>5.6366444930378359</v>
      </c>
      <c r="AV67" s="1">
        <f t="shared" si="84"/>
        <v>1.8788814976792787</v>
      </c>
    </row>
    <row r="68" spans="1:52" x14ac:dyDescent="0.25">
      <c r="A68" s="1"/>
      <c r="B68" s="5">
        <v>22</v>
      </c>
      <c r="C68" s="4">
        <v>1.6287284122985246</v>
      </c>
      <c r="D68" s="4">
        <v>1.4867636875799539</v>
      </c>
      <c r="E68" s="4">
        <v>1.9729105330025229</v>
      </c>
      <c r="F68" s="4">
        <v>1.5672423171766301</v>
      </c>
      <c r="G68" s="4">
        <v>1.4380890251241538</v>
      </c>
      <c r="H68" s="4">
        <v>1.4538988504565553</v>
      </c>
      <c r="I68" s="4">
        <v>1.5233906759264848</v>
      </c>
      <c r="J68" s="4">
        <v>1.7680614425379233</v>
      </c>
      <c r="K68" s="4">
        <v>1.7439479186993594</v>
      </c>
      <c r="L68" s="1"/>
      <c r="M68" s="1"/>
      <c r="N68" s="14"/>
      <c r="O68" s="1"/>
      <c r="P68" s="5">
        <v>22</v>
      </c>
      <c r="Q68" s="4">
        <f t="shared" si="77"/>
        <v>0.20781822592047616</v>
      </c>
      <c r="R68" s="4">
        <f t="shared" si="71"/>
        <v>3.7700809233370158E-2</v>
      </c>
      <c r="S68" s="4">
        <f t="shared" si="71"/>
        <v>0.45758823868444964</v>
      </c>
      <c r="T68" s="4">
        <f t="shared" si="71"/>
        <v>9.4963576818190676E-2</v>
      </c>
      <c r="U68" s="4">
        <f t="shared" si="71"/>
        <v>3.245514025174101E-2</v>
      </c>
      <c r="V68" s="4">
        <f t="shared" si="72"/>
        <v>1.1884870488789723E-2</v>
      </c>
      <c r="W68" s="4">
        <f t="shared" si="72"/>
        <v>2.6313701218350083E-3</v>
      </c>
      <c r="X68" s="4">
        <f t="shared" si="72"/>
        <v>0.19459282555009261</v>
      </c>
      <c r="Y68" s="4">
        <f t="shared" si="72"/>
        <v>0.24308344455053499</v>
      </c>
      <c r="Z68" s="1"/>
      <c r="AA68" s="1"/>
      <c r="AB68" s="21"/>
      <c r="AC68" s="1"/>
      <c r="AD68" s="5">
        <v>22</v>
      </c>
      <c r="AE68" s="4">
        <f t="shared" si="78"/>
        <v>5.7888085214617311</v>
      </c>
      <c r="AF68" s="4">
        <f t="shared" si="73"/>
        <v>1.4067466131854538</v>
      </c>
      <c r="AG68" s="4">
        <f t="shared" si="73"/>
        <v>20.612082823623854</v>
      </c>
      <c r="AH68" s="4">
        <f t="shared" si="73"/>
        <v>3.4282879717758368</v>
      </c>
      <c r="AI68" s="4">
        <f t="shared" si="79"/>
        <v>0.83005473789618944</v>
      </c>
      <c r="AJ68" s="4">
        <f t="shared" si="74"/>
        <v>0.72029518113877111</v>
      </c>
      <c r="AK68" s="4">
        <f t="shared" si="75"/>
        <v>7.6493317495203716E-2</v>
      </c>
      <c r="AL68" s="4">
        <f t="shared" si="80"/>
        <v>5.0152790090230051</v>
      </c>
      <c r="AM68" s="4">
        <f t="shared" si="76"/>
        <v>6.9452412728724289</v>
      </c>
      <c r="AN68" s="2"/>
      <c r="AR68" s="24">
        <v>18</v>
      </c>
      <c r="AS68" s="24">
        <f t="shared" si="81"/>
        <v>5.0729979954968183</v>
      </c>
      <c r="AT68" s="24">
        <f t="shared" si="82"/>
        <v>9</v>
      </c>
      <c r="AU68" s="24">
        <f t="shared" si="83"/>
        <v>6.0187629530711479</v>
      </c>
      <c r="AV68" s="1">
        <f t="shared" si="84"/>
        <v>2.0062543176903826</v>
      </c>
    </row>
    <row r="69" spans="1:52" x14ac:dyDescent="0.25">
      <c r="A69" s="1"/>
      <c r="B69" s="5">
        <v>24</v>
      </c>
      <c r="C69" s="4">
        <v>1.6586683262023212</v>
      </c>
      <c r="D69" s="4">
        <v>1.4806289405153519</v>
      </c>
      <c r="E69" s="4">
        <v>1.950883921300141</v>
      </c>
      <c r="F69" s="4">
        <v>1.5535112532138544</v>
      </c>
      <c r="G69" s="4">
        <v>1.426588404854769</v>
      </c>
      <c r="H69" s="4">
        <v>1.4392446897567865</v>
      </c>
      <c r="I69" s="4">
        <v>1.5395999158769915</v>
      </c>
      <c r="J69" s="4">
        <v>1.7844104299304511</v>
      </c>
      <c r="K69" s="4">
        <v>1.7412255656105984</v>
      </c>
      <c r="L69" s="1"/>
      <c r="M69" s="1"/>
      <c r="N69" s="14"/>
      <c r="O69" s="1"/>
      <c r="P69" s="5">
        <v>24</v>
      </c>
      <c r="Q69" s="4">
        <f t="shared" si="77"/>
        <v>0.23775813982427274</v>
      </c>
      <c r="R69" s="4">
        <f t="shared" si="71"/>
        <v>3.1566062168768116E-2</v>
      </c>
      <c r="S69" s="4">
        <f t="shared" si="71"/>
        <v>0.43556162698206768</v>
      </c>
      <c r="T69" s="4">
        <f t="shared" si="71"/>
        <v>8.1232512855414996E-2</v>
      </c>
      <c r="U69" s="4">
        <f t="shared" si="71"/>
        <v>2.0954519982356201E-2</v>
      </c>
      <c r="V69" s="4">
        <f t="shared" si="72"/>
        <v>-2.7692902109790474E-3</v>
      </c>
      <c r="W69" s="4">
        <f t="shared" si="72"/>
        <v>1.8840610072341724E-2</v>
      </c>
      <c r="X69" s="4">
        <f t="shared" si="72"/>
        <v>0.21094181294262038</v>
      </c>
      <c r="Y69" s="4">
        <f t="shared" si="72"/>
        <v>0.24036109146177398</v>
      </c>
      <c r="Z69" s="1"/>
      <c r="AA69" s="1"/>
      <c r="AB69" s="21"/>
      <c r="AC69" s="1"/>
      <c r="AD69" s="5">
        <v>24</v>
      </c>
      <c r="AE69" s="4">
        <f t="shared" si="78"/>
        <v>6.6227894101468712</v>
      </c>
      <c r="AF69" s="4">
        <f t="shared" si="73"/>
        <v>1.1778381406256762</v>
      </c>
      <c r="AG69" s="4">
        <f t="shared" si="73"/>
        <v>19.619893107300346</v>
      </c>
      <c r="AH69" s="4">
        <f t="shared" si="73"/>
        <v>2.9325816915312277</v>
      </c>
      <c r="AI69" s="4">
        <f t="shared" si="79"/>
        <v>0.53592122717023527</v>
      </c>
      <c r="AJ69" s="4">
        <f t="shared" si="74"/>
        <v>-0.16783577036236652</v>
      </c>
      <c r="AK69" s="4">
        <f t="shared" si="75"/>
        <v>0.54769215326574772</v>
      </c>
      <c r="AL69" s="4">
        <f t="shared" si="80"/>
        <v>5.4366446634695968</v>
      </c>
      <c r="AM69" s="4">
        <f t="shared" si="76"/>
        <v>6.8674597560506854</v>
      </c>
      <c r="AN69" s="2"/>
      <c r="AR69" s="24">
        <v>20</v>
      </c>
      <c r="AS69" s="24">
        <f t="shared" si="81"/>
        <v>5.1399234118781116</v>
      </c>
      <c r="AT69" s="24">
        <f t="shared" si="82"/>
        <v>9</v>
      </c>
      <c r="AU69" s="24">
        <f t="shared" si="83"/>
        <v>6.2016740576397922</v>
      </c>
      <c r="AV69" s="1">
        <f t="shared" si="84"/>
        <v>2.0672246858799306</v>
      </c>
    </row>
    <row r="70" spans="1:52" x14ac:dyDescent="0.25">
      <c r="A70" s="1"/>
      <c r="B70" s="5">
        <v>26</v>
      </c>
      <c r="C70" s="4">
        <v>1.6699605428649993</v>
      </c>
      <c r="D70" s="4">
        <v>1.4856482790227528</v>
      </c>
      <c r="E70" s="4">
        <v>1.9531255676238353</v>
      </c>
      <c r="F70" s="4">
        <v>1.56308838186016</v>
      </c>
      <c r="G70" s="4">
        <v>1.4126512124944108</v>
      </c>
      <c r="H70" s="4"/>
      <c r="I70" s="4">
        <v>1.5251800076093331</v>
      </c>
      <c r="J70" s="4">
        <v>1.7939805688919326</v>
      </c>
      <c r="K70" s="4">
        <v>1.7834220384863779</v>
      </c>
      <c r="L70" s="1"/>
      <c r="M70" s="1"/>
      <c r="N70" s="14"/>
      <c r="O70" s="1"/>
      <c r="P70" s="5">
        <v>26</v>
      </c>
      <c r="Q70" s="4">
        <f t="shared" si="77"/>
        <v>0.24905035648695084</v>
      </c>
      <c r="R70" s="4">
        <f t="shared" si="71"/>
        <v>3.6585400676169E-2</v>
      </c>
      <c r="S70" s="4">
        <f t="shared" si="71"/>
        <v>0.43780327330576196</v>
      </c>
      <c r="T70" s="4">
        <f t="shared" si="71"/>
        <v>9.080964150172055E-2</v>
      </c>
      <c r="U70" s="4">
        <f t="shared" si="71"/>
        <v>7.0173276219980263E-3</v>
      </c>
      <c r="V70" s="4"/>
      <c r="W70" s="4">
        <f t="shared" si="72"/>
        <v>4.4207018046833468E-3</v>
      </c>
      <c r="X70" s="4">
        <f t="shared" si="72"/>
        <v>0.22051195190410189</v>
      </c>
      <c r="Y70" s="4">
        <f t="shared" si="72"/>
        <v>0.28255756433755352</v>
      </c>
      <c r="Z70" s="1"/>
      <c r="AA70" s="1"/>
      <c r="AB70" s="21"/>
      <c r="AC70" s="1"/>
      <c r="AD70" s="5">
        <v>26</v>
      </c>
      <c r="AE70" s="4">
        <f t="shared" si="78"/>
        <v>6.9373358352911083</v>
      </c>
      <c r="AF70" s="4">
        <f t="shared" si="73"/>
        <v>1.3651268909018286</v>
      </c>
      <c r="AG70" s="4">
        <f t="shared" si="73"/>
        <v>19.720868166926213</v>
      </c>
      <c r="AH70" s="4">
        <f t="shared" si="73"/>
        <v>3.2783264080043524</v>
      </c>
      <c r="AI70" s="4">
        <f t="shared" si="79"/>
        <v>0.17947129468025641</v>
      </c>
      <c r="AJ70" s="4">
        <f t="shared" si="74"/>
        <v>0</v>
      </c>
      <c r="AK70" s="4">
        <f t="shared" si="75"/>
        <v>0.12850877339195774</v>
      </c>
      <c r="AL70" s="4">
        <f t="shared" si="80"/>
        <v>5.6832977294871618</v>
      </c>
      <c r="AM70" s="4">
        <f t="shared" si="76"/>
        <v>8.0730732667872438</v>
      </c>
      <c r="AN70" s="2"/>
      <c r="AR70" s="24">
        <v>22</v>
      </c>
      <c r="AS70" s="24">
        <f t="shared" si="81"/>
        <v>4.9803654942747198</v>
      </c>
      <c r="AT70" s="24">
        <f t="shared" si="82"/>
        <v>9</v>
      </c>
      <c r="AU70" s="24">
        <f t="shared" si="83"/>
        <v>6.3587249103928354</v>
      </c>
      <c r="AV70" s="1">
        <f t="shared" si="84"/>
        <v>2.119574970130945</v>
      </c>
    </row>
    <row r="71" spans="1:5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L71" s="1"/>
      <c r="M71" s="1"/>
      <c r="N71" s="14"/>
      <c r="O71" s="1"/>
      <c r="P71" s="1"/>
      <c r="Q71" s="1"/>
      <c r="R71" s="1"/>
      <c r="S71" s="1"/>
      <c r="T71" s="1"/>
      <c r="U71" s="1"/>
      <c r="V71" s="1"/>
      <c r="W71" s="1"/>
      <c r="X71" s="1"/>
      <c r="Z71" s="1"/>
      <c r="AA71" s="1"/>
      <c r="AB71" s="21"/>
      <c r="AC71" s="1"/>
      <c r="AD71" s="1"/>
      <c r="AE71" s="1"/>
      <c r="AF71" s="1"/>
      <c r="AG71" s="1"/>
      <c r="AH71" s="1"/>
      <c r="AI71" s="1"/>
      <c r="AJ71" s="1"/>
      <c r="AK71" s="1"/>
      <c r="AL71" s="1"/>
      <c r="AR71" s="24">
        <v>24</v>
      </c>
      <c r="AS71" s="24">
        <f t="shared" si="81"/>
        <v>4.8414427087997796</v>
      </c>
      <c r="AT71" s="24">
        <f t="shared" si="82"/>
        <v>9</v>
      </c>
      <c r="AU71" s="24">
        <f t="shared" si="83"/>
        <v>6.1762370365462891</v>
      </c>
      <c r="AV71" s="1">
        <f t="shared" si="84"/>
        <v>2.058745678848763</v>
      </c>
    </row>
    <row r="72" spans="1:52" x14ac:dyDescent="0.25">
      <c r="A72" s="2"/>
      <c r="B72" s="211" t="s">
        <v>22</v>
      </c>
      <c r="C72" s="212"/>
      <c r="D72" s="212"/>
      <c r="E72" s="212"/>
      <c r="F72" s="212"/>
      <c r="G72" s="212"/>
      <c r="H72" s="212"/>
      <c r="I72" s="212"/>
      <c r="J72" s="212"/>
      <c r="K72" s="212"/>
      <c r="L72" s="16"/>
      <c r="M72" s="16"/>
      <c r="N72" s="14"/>
      <c r="O72" s="2"/>
      <c r="P72" s="211" t="s">
        <v>22</v>
      </c>
      <c r="Q72" s="212"/>
      <c r="R72" s="212"/>
      <c r="S72" s="212"/>
      <c r="T72" s="212"/>
      <c r="U72" s="212"/>
      <c r="V72" s="212"/>
      <c r="W72" s="212"/>
      <c r="X72" s="212"/>
      <c r="Y72" s="16"/>
      <c r="Z72" s="1"/>
      <c r="AA72" s="1"/>
      <c r="AB72" s="14"/>
      <c r="AC72" s="2"/>
      <c r="AD72" s="211" t="s">
        <v>22</v>
      </c>
      <c r="AE72" s="212"/>
      <c r="AF72" s="212"/>
      <c r="AG72" s="212"/>
      <c r="AH72" s="212"/>
      <c r="AI72" s="212"/>
      <c r="AJ72" s="212"/>
      <c r="AK72" s="212"/>
      <c r="AL72" s="212"/>
      <c r="AM72" s="16"/>
      <c r="AN72" s="30"/>
      <c r="AR72" s="24">
        <v>26</v>
      </c>
      <c r="AS72" s="24">
        <f>AVERAGE(AE70:AM70)</f>
        <v>5.0406675961633471</v>
      </c>
      <c r="AT72" s="24">
        <f>COUNT(AE70:AM70)</f>
        <v>9</v>
      </c>
      <c r="AU72" s="24">
        <f>STDEV(AE70:AM70)</f>
        <v>6.3096989466895446</v>
      </c>
      <c r="AV72" s="1">
        <f>(AU72)/SQRT(AT72)</f>
        <v>2.1032329822298483</v>
      </c>
    </row>
    <row r="73" spans="1:52" x14ac:dyDescent="0.25">
      <c r="A73" s="2"/>
      <c r="B73" s="8" t="s">
        <v>5</v>
      </c>
      <c r="C73" s="9" t="s">
        <v>6</v>
      </c>
      <c r="D73" s="9" t="s">
        <v>7</v>
      </c>
      <c r="E73" s="9" t="s">
        <v>8</v>
      </c>
      <c r="F73" s="9" t="s">
        <v>9</v>
      </c>
      <c r="G73" s="9" t="s">
        <v>10</v>
      </c>
      <c r="H73" s="9" t="s">
        <v>11</v>
      </c>
      <c r="I73" s="9" t="s">
        <v>12</v>
      </c>
      <c r="J73" s="9" t="s">
        <v>13</v>
      </c>
      <c r="K73" s="9" t="s">
        <v>41</v>
      </c>
      <c r="L73" s="16"/>
      <c r="M73" s="16"/>
      <c r="N73" s="14"/>
      <c r="O73" s="2"/>
      <c r="P73" s="8" t="s">
        <v>5</v>
      </c>
      <c r="Q73" s="9" t="s">
        <v>6</v>
      </c>
      <c r="R73" s="9" t="s">
        <v>7</v>
      </c>
      <c r="S73" s="9" t="s">
        <v>8</v>
      </c>
      <c r="T73" s="9" t="s">
        <v>9</v>
      </c>
      <c r="U73" s="9" t="s">
        <v>10</v>
      </c>
      <c r="V73" s="9" t="s">
        <v>11</v>
      </c>
      <c r="W73" s="9" t="s">
        <v>12</v>
      </c>
      <c r="X73" s="9" t="s">
        <v>13</v>
      </c>
      <c r="Y73" s="9" t="s">
        <v>41</v>
      </c>
      <c r="Z73" s="1"/>
      <c r="AA73" s="1"/>
      <c r="AB73" s="14"/>
      <c r="AC73" s="2"/>
      <c r="AD73" s="8" t="s">
        <v>5</v>
      </c>
      <c r="AE73" s="9" t="s">
        <v>6</v>
      </c>
      <c r="AF73" s="9" t="s">
        <v>7</v>
      </c>
      <c r="AG73" s="9" t="s">
        <v>8</v>
      </c>
      <c r="AH73" s="9" t="s">
        <v>9</v>
      </c>
      <c r="AI73" s="9" t="s">
        <v>10</v>
      </c>
      <c r="AJ73" s="9" t="s">
        <v>11</v>
      </c>
      <c r="AK73" s="9" t="s">
        <v>12</v>
      </c>
      <c r="AL73" s="9" t="s">
        <v>13</v>
      </c>
      <c r="AM73" s="9" t="s">
        <v>41</v>
      </c>
      <c r="AN73" s="33"/>
    </row>
    <row r="74" spans="1:52" x14ac:dyDescent="0.25">
      <c r="A74" s="2"/>
      <c r="B74" s="3" t="s">
        <v>14</v>
      </c>
      <c r="C74" s="3">
        <v>1.48</v>
      </c>
      <c r="D74" s="3">
        <v>1.43</v>
      </c>
      <c r="E74" s="3">
        <v>1.44</v>
      </c>
      <c r="F74" s="3">
        <v>1.45</v>
      </c>
      <c r="G74" s="3">
        <v>1.37</v>
      </c>
      <c r="H74" s="3">
        <v>1.35</v>
      </c>
      <c r="I74" s="3">
        <v>1.4</v>
      </c>
      <c r="J74" s="3">
        <v>1.48</v>
      </c>
      <c r="K74" s="3">
        <v>1.52</v>
      </c>
      <c r="L74" s="1"/>
      <c r="M74" s="1"/>
      <c r="N74" s="14"/>
      <c r="O74" s="2"/>
      <c r="P74" s="3" t="s">
        <v>14</v>
      </c>
      <c r="Q74" s="3">
        <f>C74</f>
        <v>1.48</v>
      </c>
      <c r="R74" s="3">
        <f t="shared" ref="R74:Y79" si="85">D74</f>
        <v>1.43</v>
      </c>
      <c r="S74" s="3">
        <f t="shared" si="85"/>
        <v>1.44</v>
      </c>
      <c r="T74" s="3">
        <f t="shared" si="85"/>
        <v>1.45</v>
      </c>
      <c r="U74" s="3">
        <f t="shared" si="85"/>
        <v>1.37</v>
      </c>
      <c r="V74" s="3">
        <f t="shared" si="85"/>
        <v>1.35</v>
      </c>
      <c r="W74" s="3">
        <f t="shared" si="85"/>
        <v>1.4</v>
      </c>
      <c r="X74" s="3">
        <f t="shared" si="85"/>
        <v>1.48</v>
      </c>
      <c r="Y74" s="3">
        <f t="shared" si="85"/>
        <v>1.52</v>
      </c>
      <c r="Z74" s="1"/>
      <c r="AA74" s="1"/>
      <c r="AB74" s="21"/>
      <c r="AC74" s="2"/>
      <c r="AD74" s="3" t="s">
        <v>14</v>
      </c>
      <c r="AE74" s="3">
        <f>C74</f>
        <v>1.48</v>
      </c>
      <c r="AF74" s="3">
        <f t="shared" ref="AF74:AM79" si="86">D74</f>
        <v>1.43</v>
      </c>
      <c r="AG74" s="3">
        <f t="shared" si="86"/>
        <v>1.44</v>
      </c>
      <c r="AH74" s="3">
        <f t="shared" si="86"/>
        <v>1.45</v>
      </c>
      <c r="AI74" s="3">
        <f t="shared" si="86"/>
        <v>1.37</v>
      </c>
      <c r="AJ74" s="3">
        <f t="shared" si="86"/>
        <v>1.35</v>
      </c>
      <c r="AK74" s="3">
        <f t="shared" si="86"/>
        <v>1.4</v>
      </c>
      <c r="AL74" s="3">
        <f t="shared" si="86"/>
        <v>1.48</v>
      </c>
      <c r="AM74" s="3">
        <f t="shared" si="86"/>
        <v>1.52</v>
      </c>
      <c r="AN74" s="2"/>
    </row>
    <row r="75" spans="1:52" x14ac:dyDescent="0.25">
      <c r="A75" s="2"/>
      <c r="B75" s="3" t="s">
        <v>15</v>
      </c>
      <c r="C75" s="3">
        <v>5.21</v>
      </c>
      <c r="D75" s="3">
        <v>2.66</v>
      </c>
      <c r="E75" s="3">
        <v>3.9</v>
      </c>
      <c r="F75" s="3">
        <v>2.74</v>
      </c>
      <c r="G75" s="3">
        <v>5.4</v>
      </c>
      <c r="H75" s="3">
        <v>4.1100000000000003</v>
      </c>
      <c r="I75" s="3">
        <v>4.51</v>
      </c>
      <c r="J75" s="3">
        <v>5.44</v>
      </c>
      <c r="K75" s="3">
        <v>5.26</v>
      </c>
      <c r="L75" s="1"/>
      <c r="M75" s="1"/>
      <c r="N75" s="14"/>
      <c r="O75" s="2"/>
      <c r="P75" s="3" t="s">
        <v>15</v>
      </c>
      <c r="Q75" s="3">
        <f t="shared" ref="Q75:Q79" si="87">C75</f>
        <v>5.21</v>
      </c>
      <c r="R75" s="3">
        <f t="shared" si="85"/>
        <v>2.66</v>
      </c>
      <c r="S75" s="3">
        <f t="shared" si="85"/>
        <v>3.9</v>
      </c>
      <c r="T75" s="3">
        <f t="shared" si="85"/>
        <v>2.74</v>
      </c>
      <c r="U75" s="3">
        <f t="shared" si="85"/>
        <v>5.4</v>
      </c>
      <c r="V75" s="3">
        <f t="shared" si="85"/>
        <v>4.1100000000000003</v>
      </c>
      <c r="W75" s="3">
        <f t="shared" si="85"/>
        <v>4.51</v>
      </c>
      <c r="X75" s="3">
        <f t="shared" si="85"/>
        <v>5.44</v>
      </c>
      <c r="Y75" s="3">
        <f t="shared" si="85"/>
        <v>5.26</v>
      </c>
      <c r="Z75" s="1"/>
      <c r="AA75" s="1"/>
      <c r="AB75" s="21"/>
      <c r="AC75" s="2"/>
      <c r="AD75" s="3" t="s">
        <v>15</v>
      </c>
      <c r="AE75" s="3">
        <f t="shared" ref="AE75:AE79" si="88">C75</f>
        <v>5.21</v>
      </c>
      <c r="AF75" s="3">
        <f t="shared" si="86"/>
        <v>2.66</v>
      </c>
      <c r="AG75" s="3">
        <f t="shared" si="86"/>
        <v>3.9</v>
      </c>
      <c r="AH75" s="3">
        <f t="shared" si="86"/>
        <v>2.74</v>
      </c>
      <c r="AI75" s="3">
        <f t="shared" si="86"/>
        <v>5.4</v>
      </c>
      <c r="AJ75" s="3">
        <f t="shared" si="86"/>
        <v>4.1100000000000003</v>
      </c>
      <c r="AK75" s="3">
        <f t="shared" si="86"/>
        <v>4.51</v>
      </c>
      <c r="AL75" s="3">
        <f t="shared" si="86"/>
        <v>5.44</v>
      </c>
      <c r="AM75" s="3">
        <f t="shared" si="86"/>
        <v>5.26</v>
      </c>
      <c r="AN75" s="2"/>
      <c r="AR75" s="211" t="s">
        <v>22</v>
      </c>
      <c r="AS75" s="212"/>
      <c r="AT75" s="212"/>
      <c r="AU75" s="212"/>
      <c r="AV75" s="212"/>
      <c r="AW75" s="212"/>
      <c r="AX75" s="212"/>
      <c r="AY75" s="212"/>
      <c r="AZ75" s="212"/>
    </row>
    <row r="76" spans="1:52" x14ac:dyDescent="0.25">
      <c r="A76" s="1"/>
      <c r="B76" s="3" t="s">
        <v>16</v>
      </c>
      <c r="C76" s="3">
        <f>C75-C74</f>
        <v>3.73</v>
      </c>
      <c r="D76" s="3">
        <f t="shared" ref="D76:J76" si="89">D75-D74</f>
        <v>1.2300000000000002</v>
      </c>
      <c r="E76" s="3">
        <f t="shared" si="89"/>
        <v>2.46</v>
      </c>
      <c r="F76" s="3">
        <f t="shared" si="89"/>
        <v>1.2900000000000003</v>
      </c>
      <c r="G76" s="3">
        <f t="shared" si="89"/>
        <v>4.03</v>
      </c>
      <c r="H76" s="3">
        <f t="shared" si="89"/>
        <v>2.7600000000000002</v>
      </c>
      <c r="I76" s="3">
        <f t="shared" si="89"/>
        <v>3.11</v>
      </c>
      <c r="J76" s="3">
        <f t="shared" si="89"/>
        <v>3.9600000000000004</v>
      </c>
      <c r="K76" s="3">
        <f t="shared" ref="K76" si="90">K75-K74</f>
        <v>3.7399999999999998</v>
      </c>
      <c r="L76" s="1"/>
      <c r="M76" s="1"/>
      <c r="N76" s="14"/>
      <c r="O76" s="1"/>
      <c r="P76" s="3" t="s">
        <v>16</v>
      </c>
      <c r="Q76" s="3">
        <f t="shared" si="87"/>
        <v>3.73</v>
      </c>
      <c r="R76" s="3">
        <f t="shared" si="85"/>
        <v>1.2300000000000002</v>
      </c>
      <c r="S76" s="3">
        <f t="shared" si="85"/>
        <v>2.46</v>
      </c>
      <c r="T76" s="3">
        <f t="shared" si="85"/>
        <v>1.2900000000000003</v>
      </c>
      <c r="U76" s="3">
        <f t="shared" si="85"/>
        <v>4.03</v>
      </c>
      <c r="V76" s="3">
        <f t="shared" si="85"/>
        <v>2.7600000000000002</v>
      </c>
      <c r="W76" s="3">
        <f t="shared" si="85"/>
        <v>3.11</v>
      </c>
      <c r="X76" s="3">
        <f t="shared" si="85"/>
        <v>3.9600000000000004</v>
      </c>
      <c r="Y76" s="3">
        <f t="shared" si="85"/>
        <v>3.7399999999999998</v>
      </c>
      <c r="Z76" s="1"/>
      <c r="AA76" s="1"/>
      <c r="AB76" s="21"/>
      <c r="AC76" s="1"/>
      <c r="AD76" s="3" t="s">
        <v>16</v>
      </c>
      <c r="AE76" s="3">
        <f t="shared" si="88"/>
        <v>3.73</v>
      </c>
      <c r="AF76" s="3">
        <f t="shared" si="86"/>
        <v>1.2300000000000002</v>
      </c>
      <c r="AG76" s="3">
        <f t="shared" si="86"/>
        <v>2.46</v>
      </c>
      <c r="AH76" s="3">
        <f t="shared" si="86"/>
        <v>1.2900000000000003</v>
      </c>
      <c r="AI76" s="3">
        <f t="shared" si="86"/>
        <v>4.03</v>
      </c>
      <c r="AJ76" s="3">
        <f t="shared" si="86"/>
        <v>2.7600000000000002</v>
      </c>
      <c r="AK76" s="3">
        <f t="shared" si="86"/>
        <v>3.11</v>
      </c>
      <c r="AL76" s="3">
        <f t="shared" si="86"/>
        <v>3.9600000000000004</v>
      </c>
      <c r="AM76" s="3">
        <f t="shared" si="86"/>
        <v>3.7399999999999998</v>
      </c>
      <c r="AN76" s="2"/>
    </row>
    <row r="77" spans="1:52" x14ac:dyDescent="0.25">
      <c r="A77" s="2"/>
      <c r="B77" s="3" t="s">
        <v>17</v>
      </c>
      <c r="C77" s="3">
        <v>1.5091150054365177</v>
      </c>
      <c r="D77" s="3">
        <v>1.4293346526892381</v>
      </c>
      <c r="E77" s="3">
        <v>1.4245109642835583</v>
      </c>
      <c r="F77" s="3">
        <v>1.4708117612803324</v>
      </c>
      <c r="G77" s="3">
        <v>1.4748513549037465</v>
      </c>
      <c r="H77" s="3">
        <v>1.3739600420041456</v>
      </c>
      <c r="I77" s="3">
        <v>1.5997565062564327</v>
      </c>
      <c r="J77" s="3">
        <v>1.563261777529658</v>
      </c>
      <c r="K77" s="3">
        <v>1.4888228562478296</v>
      </c>
      <c r="L77" s="1"/>
      <c r="M77" s="1"/>
      <c r="N77" s="14"/>
      <c r="O77" s="2"/>
      <c r="P77" s="3" t="s">
        <v>17</v>
      </c>
      <c r="Q77" s="3">
        <f t="shared" si="87"/>
        <v>1.5091150054365177</v>
      </c>
      <c r="R77" s="3">
        <f t="shared" si="85"/>
        <v>1.4293346526892381</v>
      </c>
      <c r="S77" s="3">
        <f t="shared" si="85"/>
        <v>1.4245109642835583</v>
      </c>
      <c r="T77" s="3">
        <f t="shared" si="85"/>
        <v>1.4708117612803324</v>
      </c>
      <c r="U77" s="3">
        <f t="shared" si="85"/>
        <v>1.4748513549037465</v>
      </c>
      <c r="V77" s="3">
        <f t="shared" si="85"/>
        <v>1.3739600420041456</v>
      </c>
      <c r="W77" s="3">
        <f t="shared" si="85"/>
        <v>1.5997565062564327</v>
      </c>
      <c r="X77" s="3">
        <f t="shared" si="85"/>
        <v>1.563261777529658</v>
      </c>
      <c r="Y77" s="3">
        <f t="shared" si="85"/>
        <v>1.4888228562478296</v>
      </c>
      <c r="Z77" s="1"/>
      <c r="AA77" s="1"/>
      <c r="AB77" s="21"/>
      <c r="AC77" s="2"/>
      <c r="AD77" s="3" t="s">
        <v>17</v>
      </c>
      <c r="AE77" s="3">
        <f t="shared" si="88"/>
        <v>1.5091150054365177</v>
      </c>
      <c r="AF77" s="3">
        <f t="shared" si="86"/>
        <v>1.4293346526892381</v>
      </c>
      <c r="AG77" s="3">
        <f t="shared" si="86"/>
        <v>1.4245109642835583</v>
      </c>
      <c r="AH77" s="3">
        <f t="shared" si="86"/>
        <v>1.4708117612803324</v>
      </c>
      <c r="AI77" s="3">
        <f t="shared" si="86"/>
        <v>1.4748513549037465</v>
      </c>
      <c r="AJ77" s="3">
        <f t="shared" si="86"/>
        <v>1.3739600420041456</v>
      </c>
      <c r="AK77" s="3">
        <f t="shared" si="86"/>
        <v>1.5997565062564327</v>
      </c>
      <c r="AL77" s="3">
        <f t="shared" si="86"/>
        <v>1.563261777529658</v>
      </c>
      <c r="AM77" s="3">
        <f t="shared" si="86"/>
        <v>1.4888228562478296</v>
      </c>
      <c r="AN77" s="2"/>
    </row>
    <row r="78" spans="1:52" x14ac:dyDescent="0.25">
      <c r="A78" s="2"/>
      <c r="B78" s="3" t="s">
        <v>18</v>
      </c>
      <c r="C78" s="3">
        <v>1.66</v>
      </c>
      <c r="D78" s="3">
        <v>1.49</v>
      </c>
      <c r="E78" s="3">
        <v>1.73</v>
      </c>
      <c r="F78" s="3">
        <v>1.6</v>
      </c>
      <c r="G78" s="3">
        <v>1.61</v>
      </c>
      <c r="H78" s="3">
        <v>1.47</v>
      </c>
      <c r="I78" s="3">
        <v>1.71</v>
      </c>
      <c r="J78" s="3">
        <v>1.76</v>
      </c>
      <c r="K78" s="3">
        <v>1.65</v>
      </c>
      <c r="L78" s="1"/>
      <c r="M78" s="1"/>
      <c r="N78" s="14"/>
      <c r="O78" s="2"/>
      <c r="P78" s="3" t="s">
        <v>18</v>
      </c>
      <c r="Q78" s="3">
        <f t="shared" si="87"/>
        <v>1.66</v>
      </c>
      <c r="R78" s="3">
        <f t="shared" si="85"/>
        <v>1.49</v>
      </c>
      <c r="S78" s="3">
        <f t="shared" si="85"/>
        <v>1.73</v>
      </c>
      <c r="T78" s="3">
        <f t="shared" si="85"/>
        <v>1.6</v>
      </c>
      <c r="U78" s="3">
        <f t="shared" si="85"/>
        <v>1.61</v>
      </c>
      <c r="V78" s="3">
        <f t="shared" si="85"/>
        <v>1.47</v>
      </c>
      <c r="W78" s="3">
        <f t="shared" si="85"/>
        <v>1.71</v>
      </c>
      <c r="X78" s="3">
        <f t="shared" si="85"/>
        <v>1.76</v>
      </c>
      <c r="Y78" s="3">
        <f t="shared" si="85"/>
        <v>1.65</v>
      </c>
      <c r="Z78" s="1"/>
      <c r="AA78" s="1"/>
      <c r="AB78" s="21"/>
      <c r="AC78" s="2"/>
      <c r="AD78" s="3" t="s">
        <v>18</v>
      </c>
      <c r="AE78" s="3">
        <f t="shared" si="88"/>
        <v>1.66</v>
      </c>
      <c r="AF78" s="3">
        <f t="shared" si="86"/>
        <v>1.49</v>
      </c>
      <c r="AG78" s="3">
        <f t="shared" si="86"/>
        <v>1.73</v>
      </c>
      <c r="AH78" s="3">
        <f t="shared" si="86"/>
        <v>1.6</v>
      </c>
      <c r="AI78" s="3">
        <f t="shared" si="86"/>
        <v>1.61</v>
      </c>
      <c r="AJ78" s="3">
        <f t="shared" si="86"/>
        <v>1.47</v>
      </c>
      <c r="AK78" s="3">
        <f t="shared" si="86"/>
        <v>1.71</v>
      </c>
      <c r="AL78" s="3">
        <f t="shared" si="86"/>
        <v>1.76</v>
      </c>
      <c r="AM78" s="3">
        <f t="shared" si="86"/>
        <v>1.65</v>
      </c>
      <c r="AN78" s="2"/>
    </row>
    <row r="79" spans="1:52" x14ac:dyDescent="0.25">
      <c r="A79" s="1"/>
      <c r="B79" s="3" t="s">
        <v>16</v>
      </c>
      <c r="C79" s="3">
        <f>C78-C77</f>
        <v>0.15088499456348226</v>
      </c>
      <c r="D79" s="3">
        <f t="shared" ref="D79:J79" si="91">D78-D77</f>
        <v>6.0665347310761897E-2</v>
      </c>
      <c r="E79" s="3">
        <f t="shared" si="91"/>
        <v>0.3054890357164417</v>
      </c>
      <c r="F79" s="3">
        <f t="shared" si="91"/>
        <v>0.12918823871966767</v>
      </c>
      <c r="G79" s="3">
        <f t="shared" si="91"/>
        <v>0.13514864509625357</v>
      </c>
      <c r="H79" s="3">
        <f t="shared" si="91"/>
        <v>9.6039957995854408E-2</v>
      </c>
      <c r="I79" s="3">
        <f t="shared" si="91"/>
        <v>0.11024349374356723</v>
      </c>
      <c r="J79" s="3">
        <f t="shared" si="91"/>
        <v>0.19673822247034201</v>
      </c>
      <c r="K79" s="3">
        <f t="shared" ref="K79" si="92">K78-K77</f>
        <v>0.16117714375217029</v>
      </c>
      <c r="L79" s="1"/>
      <c r="M79" s="1"/>
      <c r="N79" s="14"/>
      <c r="O79" s="1"/>
      <c r="P79" s="3" t="s">
        <v>16</v>
      </c>
      <c r="Q79" s="3">
        <f t="shared" si="87"/>
        <v>0.15088499456348226</v>
      </c>
      <c r="R79" s="3">
        <f t="shared" si="85"/>
        <v>6.0665347310761897E-2</v>
      </c>
      <c r="S79" s="3">
        <f t="shared" si="85"/>
        <v>0.3054890357164417</v>
      </c>
      <c r="T79" s="3">
        <f t="shared" si="85"/>
        <v>0.12918823871966767</v>
      </c>
      <c r="U79" s="3">
        <f t="shared" si="85"/>
        <v>0.13514864509625357</v>
      </c>
      <c r="V79" s="3">
        <f t="shared" si="85"/>
        <v>9.6039957995854408E-2</v>
      </c>
      <c r="W79" s="3">
        <f t="shared" si="85"/>
        <v>0.11024349374356723</v>
      </c>
      <c r="X79" s="3">
        <f t="shared" si="85"/>
        <v>0.19673822247034201</v>
      </c>
      <c r="Y79" s="3">
        <f t="shared" si="85"/>
        <v>0.16117714375217029</v>
      </c>
      <c r="Z79" s="1"/>
      <c r="AA79" s="1"/>
      <c r="AB79" s="21"/>
      <c r="AC79" s="1"/>
      <c r="AD79" s="3" t="s">
        <v>16</v>
      </c>
      <c r="AE79" s="3">
        <f t="shared" si="88"/>
        <v>0.15088499456348226</v>
      </c>
      <c r="AF79" s="3">
        <f t="shared" si="86"/>
        <v>6.0665347310761897E-2</v>
      </c>
      <c r="AG79" s="3">
        <f t="shared" si="86"/>
        <v>0.3054890357164417</v>
      </c>
      <c r="AH79" s="3">
        <f t="shared" si="86"/>
        <v>0.12918823871966767</v>
      </c>
      <c r="AI79" s="3">
        <f t="shared" si="86"/>
        <v>0.13514864509625357</v>
      </c>
      <c r="AJ79" s="3">
        <f t="shared" si="86"/>
        <v>9.6039957995854408E-2</v>
      </c>
      <c r="AK79" s="3">
        <f t="shared" si="86"/>
        <v>0.11024349374356723</v>
      </c>
      <c r="AL79" s="3">
        <f t="shared" si="86"/>
        <v>0.19673822247034201</v>
      </c>
      <c r="AM79" s="3">
        <f t="shared" si="86"/>
        <v>0.16117714375217029</v>
      </c>
      <c r="AN79" s="2"/>
    </row>
    <row r="80" spans="1:52" x14ac:dyDescent="0.25">
      <c r="A80" s="6" t="s">
        <v>19</v>
      </c>
      <c r="B80" s="7">
        <v>0</v>
      </c>
      <c r="C80" s="4">
        <v>1.5091150054365177</v>
      </c>
      <c r="D80" s="4">
        <v>1.4293346526892381</v>
      </c>
      <c r="E80" s="4">
        <v>1.4245109642835583</v>
      </c>
      <c r="F80" s="4">
        <v>1.4708117612803324</v>
      </c>
      <c r="G80" s="4">
        <v>1.4748513549037465</v>
      </c>
      <c r="H80" s="4">
        <v>1.3739600420041456</v>
      </c>
      <c r="I80" s="4">
        <v>1.5997565062564327</v>
      </c>
      <c r="J80" s="4">
        <v>1.563261777529658</v>
      </c>
      <c r="K80" s="4">
        <v>1.4888228562478296</v>
      </c>
      <c r="L80" s="1"/>
      <c r="M80" s="1"/>
      <c r="N80" s="14"/>
      <c r="O80" s="6" t="s">
        <v>19</v>
      </c>
      <c r="P80" s="7">
        <v>0</v>
      </c>
      <c r="Q80" s="4">
        <f>C80-C$77</f>
        <v>0</v>
      </c>
      <c r="R80" s="4">
        <f t="shared" ref="R80:Y93" si="93">D80-D$77</f>
        <v>0</v>
      </c>
      <c r="S80" s="4">
        <f t="shared" si="93"/>
        <v>0</v>
      </c>
      <c r="T80" s="4">
        <f t="shared" si="93"/>
        <v>0</v>
      </c>
      <c r="U80" s="4">
        <f t="shared" si="93"/>
        <v>0</v>
      </c>
      <c r="V80" s="4">
        <f t="shared" si="93"/>
        <v>0</v>
      </c>
      <c r="W80" s="4">
        <f t="shared" si="93"/>
        <v>0</v>
      </c>
      <c r="X80" s="4">
        <f t="shared" si="93"/>
        <v>0</v>
      </c>
      <c r="Y80" s="4">
        <f>K80-K$77</f>
        <v>0</v>
      </c>
      <c r="Z80" s="1"/>
      <c r="AA80" s="1"/>
      <c r="AB80" s="21"/>
      <c r="AC80" s="6" t="s">
        <v>19</v>
      </c>
      <c r="AD80" s="7">
        <v>0</v>
      </c>
      <c r="AE80" s="4">
        <f>(Q80*100)/Q$76</f>
        <v>0</v>
      </c>
      <c r="AF80" s="4">
        <f t="shared" ref="AF80:AH93" si="94">(R80*100)/R$76</f>
        <v>0</v>
      </c>
      <c r="AG80" s="4">
        <f t="shared" si="94"/>
        <v>0</v>
      </c>
      <c r="AH80" s="4">
        <f t="shared" si="94"/>
        <v>0</v>
      </c>
      <c r="AI80" s="4">
        <f>(U80*100)/U$76</f>
        <v>0</v>
      </c>
      <c r="AJ80" s="4">
        <f t="shared" ref="AJ80:AJ93" si="95">(V80*100)/V$76</f>
        <v>0</v>
      </c>
      <c r="AK80" s="4">
        <f t="shared" ref="AK80:AK93" si="96">(W80*100)/W$76</f>
        <v>0</v>
      </c>
      <c r="AL80" s="4">
        <f>(X80*100)/X$76</f>
        <v>0</v>
      </c>
      <c r="AM80" s="4">
        <f t="shared" ref="AM80:AM93" si="97">(Y80*100)/Y$76</f>
        <v>0</v>
      </c>
      <c r="AN80" s="2"/>
    </row>
    <row r="81" spans="1:48" x14ac:dyDescent="0.25">
      <c r="A81" s="2"/>
      <c r="B81" s="7">
        <v>2</v>
      </c>
      <c r="C81" s="4">
        <v>1.5520015995868004</v>
      </c>
      <c r="D81" s="4">
        <v>1.438384216726535</v>
      </c>
      <c r="E81" s="4">
        <v>1.4384045985268512</v>
      </c>
      <c r="F81" s="4">
        <v>1.4686119337991002</v>
      </c>
      <c r="G81" s="4">
        <v>1.4407095235184444</v>
      </c>
      <c r="H81" s="4">
        <v>1.3693427892568224</v>
      </c>
      <c r="I81" s="4">
        <v>1.6282125985818594</v>
      </c>
      <c r="J81" s="4">
        <v>1.6342800776875717</v>
      </c>
      <c r="K81" s="4">
        <v>1.5072858792884949</v>
      </c>
      <c r="L81" s="1"/>
      <c r="M81" s="1"/>
      <c r="N81" s="14"/>
      <c r="O81" s="2"/>
      <c r="P81" s="7">
        <v>2</v>
      </c>
      <c r="Q81" s="4">
        <f t="shared" ref="Q81:Q93" si="98">C81-C$77</f>
        <v>4.2886594150282731E-2</v>
      </c>
      <c r="R81" s="4">
        <f t="shared" si="93"/>
        <v>9.0495640372969532E-3</v>
      </c>
      <c r="S81" s="4">
        <f>E81-E$77</f>
        <v>1.3893634243292929E-2</v>
      </c>
      <c r="T81" s="4">
        <f t="shared" si="93"/>
        <v>-2.1998274812322638E-3</v>
      </c>
      <c r="U81" s="4">
        <f t="shared" si="93"/>
        <v>-3.4141831385302135E-2</v>
      </c>
      <c r="V81" s="4">
        <f t="shared" si="93"/>
        <v>-4.6172527473231639E-3</v>
      </c>
      <c r="W81" s="4">
        <f t="shared" si="93"/>
        <v>2.8456092325426674E-2</v>
      </c>
      <c r="X81" s="4">
        <f t="shared" si="93"/>
        <v>7.1018300157913661E-2</v>
      </c>
      <c r="Y81" s="4">
        <f t="shared" si="93"/>
        <v>1.8463023040665272E-2</v>
      </c>
      <c r="Z81" s="1"/>
      <c r="AA81" s="1"/>
      <c r="AB81" s="21"/>
      <c r="AC81" s="2"/>
      <c r="AD81" s="7">
        <v>2</v>
      </c>
      <c r="AE81" s="4">
        <f t="shared" ref="AE81:AE93" si="99">(Q81*100)/Q$76</f>
        <v>1.1497746420987327</v>
      </c>
      <c r="AF81" s="4">
        <f t="shared" si="94"/>
        <v>0.73573691360137816</v>
      </c>
      <c r="AG81" s="4">
        <f t="shared" si="94"/>
        <v>0.56478187980865568</v>
      </c>
      <c r="AH81" s="4">
        <f t="shared" si="94"/>
        <v>-0.17052926211102817</v>
      </c>
      <c r="AI81" s="4">
        <f t="shared" ref="AI81:AI93" si="100">(U81*100)/U$76</f>
        <v>-0.84719184578913476</v>
      </c>
      <c r="AJ81" s="4">
        <f t="shared" si="95"/>
        <v>-0.167291766207361</v>
      </c>
      <c r="AK81" s="4">
        <f t="shared" si="96"/>
        <v>0.91498689149281909</v>
      </c>
      <c r="AL81" s="4">
        <f t="shared" ref="AL81:AL93" si="101">(X81*100)/X$76</f>
        <v>1.7933914181291326</v>
      </c>
      <c r="AM81" s="4">
        <f t="shared" si="97"/>
        <v>0.49366371766484685</v>
      </c>
      <c r="AN81" s="2"/>
      <c r="AS81" s="18" t="s">
        <v>24</v>
      </c>
      <c r="AT81" s="18" t="s">
        <v>25</v>
      </c>
      <c r="AU81" s="18" t="s">
        <v>26</v>
      </c>
      <c r="AV81" s="18" t="s">
        <v>27</v>
      </c>
    </row>
    <row r="82" spans="1:48" x14ac:dyDescent="0.25">
      <c r="A82" s="2"/>
      <c r="B82" s="5">
        <v>4</v>
      </c>
      <c r="C82" s="4">
        <v>1.5921763950437386</v>
      </c>
      <c r="D82" s="4">
        <v>1.4454664842339846</v>
      </c>
      <c r="E82" s="4">
        <v>1.4640867709159657</v>
      </c>
      <c r="F82" s="4">
        <v>1.4975632347574634</v>
      </c>
      <c r="G82" s="4">
        <v>1.4504953987562696</v>
      </c>
      <c r="H82" s="4">
        <v>1.3539519467657497</v>
      </c>
      <c r="I82" s="4">
        <v>1.6608504105680075</v>
      </c>
      <c r="J82" s="4">
        <v>1.6378042940863848</v>
      </c>
      <c r="K82" s="4">
        <v>1.5051081893913909</v>
      </c>
      <c r="L82" s="1"/>
      <c r="M82" s="1"/>
      <c r="N82" s="14"/>
      <c r="O82" s="2"/>
      <c r="P82" s="5">
        <v>4</v>
      </c>
      <c r="Q82" s="4">
        <f t="shared" si="98"/>
        <v>8.3061389607220981E-2</v>
      </c>
      <c r="R82" s="4">
        <f t="shared" si="93"/>
        <v>1.6131831544746511E-2</v>
      </c>
      <c r="S82" s="4">
        <f>E82-E$77</f>
        <v>3.9575806632407451E-2</v>
      </c>
      <c r="T82" s="4">
        <f t="shared" si="93"/>
        <v>2.6751473477131027E-2</v>
      </c>
      <c r="U82" s="4">
        <f t="shared" si="93"/>
        <v>-2.4355956147476876E-2</v>
      </c>
      <c r="V82" s="4">
        <f t="shared" si="93"/>
        <v>-2.0008095238395862E-2</v>
      </c>
      <c r="W82" s="4">
        <f t="shared" si="93"/>
        <v>6.1093904311574798E-2</v>
      </c>
      <c r="X82" s="4">
        <f t="shared" si="93"/>
        <v>7.4542516556726834E-2</v>
      </c>
      <c r="Y82" s="4">
        <f t="shared" si="93"/>
        <v>1.6285333143561287E-2</v>
      </c>
      <c r="Z82" s="1"/>
      <c r="AA82" s="1"/>
      <c r="AB82" s="21"/>
      <c r="AC82" s="2"/>
      <c r="AD82" s="5">
        <v>4</v>
      </c>
      <c r="AE82" s="4">
        <f t="shared" si="99"/>
        <v>2.2268469063598118</v>
      </c>
      <c r="AF82" s="4">
        <f t="shared" si="94"/>
        <v>1.3115310198980901</v>
      </c>
      <c r="AG82" s="4">
        <f t="shared" si="94"/>
        <v>1.6087726273336362</v>
      </c>
      <c r="AH82" s="4">
        <f t="shared" si="94"/>
        <v>2.0737576338861259</v>
      </c>
      <c r="AI82" s="4">
        <f t="shared" si="100"/>
        <v>-0.60436615750562961</v>
      </c>
      <c r="AJ82" s="4">
        <f t="shared" si="95"/>
        <v>-0.72493098689840074</v>
      </c>
      <c r="AK82" s="4">
        <f t="shared" si="96"/>
        <v>1.9644342222371318</v>
      </c>
      <c r="AL82" s="4">
        <f t="shared" si="101"/>
        <v>1.882386781735526</v>
      </c>
      <c r="AM82" s="4">
        <f t="shared" si="97"/>
        <v>0.43543671506848364</v>
      </c>
      <c r="AN82" s="2"/>
      <c r="AR82" s="24">
        <v>0</v>
      </c>
      <c r="AS82" s="1">
        <f>AVERAGE(AE80:AM80)</f>
        <v>0</v>
      </c>
      <c r="AT82" s="1">
        <f>COUNT(AE80:AM80)</f>
        <v>9</v>
      </c>
      <c r="AU82" s="1">
        <f>STDEV(AE80:AM80)</f>
        <v>0</v>
      </c>
      <c r="AV82" s="1">
        <f>(AU82)/SQRT(AT82)</f>
        <v>0</v>
      </c>
    </row>
    <row r="83" spans="1:48" x14ac:dyDescent="0.25">
      <c r="A83" s="2"/>
      <c r="B83" s="5">
        <v>6</v>
      </c>
      <c r="C83" s="4">
        <v>1.5911720251573167</v>
      </c>
      <c r="D83" s="4">
        <v>1.4611611387720969</v>
      </c>
      <c r="E83" s="4">
        <v>1.5302920431813476</v>
      </c>
      <c r="F83" s="4">
        <v>1.5419918933516386</v>
      </c>
      <c r="G83" s="4">
        <v>1.4327720913810975</v>
      </c>
      <c r="H83" s="4">
        <v>1.3544136720404822</v>
      </c>
      <c r="I83" s="4">
        <v>1.6710497268136792</v>
      </c>
      <c r="J83" s="4">
        <v>1.6859685848701726</v>
      </c>
      <c r="K83" s="4">
        <v>1.4993325770555928</v>
      </c>
      <c r="L83" s="1"/>
      <c r="M83" s="1"/>
      <c r="N83" s="14"/>
      <c r="O83" s="2"/>
      <c r="P83" s="5">
        <v>6</v>
      </c>
      <c r="Q83" s="4">
        <f t="shared" si="98"/>
        <v>8.205701972079904E-2</v>
      </c>
      <c r="R83" s="4">
        <f t="shared" si="93"/>
        <v>3.1826486082858763E-2</v>
      </c>
      <c r="S83" s="4">
        <f t="shared" si="93"/>
        <v>0.10578107889778932</v>
      </c>
      <c r="T83" s="4">
        <f t="shared" si="93"/>
        <v>7.1180132071306135E-2</v>
      </c>
      <c r="U83" s="4">
        <f t="shared" si="93"/>
        <v>-4.2079263522649013E-2</v>
      </c>
      <c r="V83" s="4">
        <f t="shared" si="93"/>
        <v>-1.9546369963663324E-2</v>
      </c>
      <c r="W83" s="4">
        <f t="shared" si="93"/>
        <v>7.1293220557246517E-2</v>
      </c>
      <c r="X83" s="4">
        <f t="shared" si="93"/>
        <v>0.12270680734051465</v>
      </c>
      <c r="Y83" s="4">
        <f t="shared" si="93"/>
        <v>1.0509720807763134E-2</v>
      </c>
      <c r="Z83" s="1"/>
      <c r="AA83" s="1"/>
      <c r="AB83" s="21"/>
      <c r="AC83" s="2"/>
      <c r="AD83" s="5">
        <v>6</v>
      </c>
      <c r="AE83" s="4">
        <f t="shared" si="99"/>
        <v>2.1999200997533257</v>
      </c>
      <c r="AF83" s="4">
        <f t="shared" si="94"/>
        <v>2.5875191937283541</v>
      </c>
      <c r="AG83" s="4">
        <f t="shared" si="94"/>
        <v>4.3000438576337121</v>
      </c>
      <c r="AH83" s="4">
        <f t="shared" si="94"/>
        <v>5.5178396954500872</v>
      </c>
      <c r="AI83" s="4">
        <f t="shared" si="100"/>
        <v>-1.044150459619082</v>
      </c>
      <c r="AJ83" s="4">
        <f t="shared" si="95"/>
        <v>-0.70820181027765661</v>
      </c>
      <c r="AK83" s="4">
        <f t="shared" si="96"/>
        <v>2.2923865130947436</v>
      </c>
      <c r="AL83" s="4">
        <f t="shared" si="101"/>
        <v>3.0986567510230967</v>
      </c>
      <c r="AM83" s="4">
        <f t="shared" si="97"/>
        <v>0.2810085777476774</v>
      </c>
      <c r="AN83" s="2"/>
      <c r="AR83" s="24">
        <v>2</v>
      </c>
      <c r="AS83" s="24">
        <f t="shared" ref="AS83:AS95" si="102">AVERAGE(AE81:AM81)</f>
        <v>0.49636917652089352</v>
      </c>
      <c r="AT83" s="24">
        <f t="shared" ref="AT83:AT95" si="103">COUNT(AE81:AM81)</f>
        <v>9</v>
      </c>
      <c r="AU83" s="24">
        <f t="shared" ref="AU83:AU95" si="104">STDEV(AE81:AM81)</f>
        <v>0.79347229906114092</v>
      </c>
      <c r="AV83" s="1">
        <f>(AU83)/SQRT(AT83)</f>
        <v>0.26449076635371366</v>
      </c>
    </row>
    <row r="84" spans="1:48" x14ac:dyDescent="0.25">
      <c r="A84" s="2"/>
      <c r="B84" s="5">
        <v>8</v>
      </c>
      <c r="C84" s="4">
        <v>1.5931807649301624</v>
      </c>
      <c r="D84" s="4">
        <v>1.4611611387720969</v>
      </c>
      <c r="E84" s="4">
        <v>1.6036546421781239</v>
      </c>
      <c r="F84" s="4">
        <v>1.5528339002234266</v>
      </c>
      <c r="G84" s="4">
        <v>1.4260307106617069</v>
      </c>
      <c r="H84" s="4">
        <v>1.3721131409052167</v>
      </c>
      <c r="I84" s="4">
        <v>1.6705397610013959</v>
      </c>
      <c r="J84" s="4">
        <v>1.6985703283568396</v>
      </c>
      <c r="K84" s="4">
        <v>1.5373001270007542</v>
      </c>
      <c r="L84" s="1"/>
      <c r="M84" s="1"/>
      <c r="N84" s="14"/>
      <c r="O84" s="2"/>
      <c r="P84" s="5">
        <v>8</v>
      </c>
      <c r="Q84" s="4">
        <f t="shared" si="98"/>
        <v>8.4065759493644698E-2</v>
      </c>
      <c r="R84" s="4">
        <f t="shared" si="93"/>
        <v>3.1826486082858763E-2</v>
      </c>
      <c r="S84" s="4">
        <f t="shared" si="93"/>
        <v>0.17914367789456564</v>
      </c>
      <c r="T84" s="4">
        <f t="shared" si="93"/>
        <v>8.2022138943094181E-2</v>
      </c>
      <c r="U84" s="4">
        <f t="shared" si="93"/>
        <v>-4.8820644242039579E-2</v>
      </c>
      <c r="V84" s="4">
        <f t="shared" si="93"/>
        <v>-1.8469010989288215E-3</v>
      </c>
      <c r="W84" s="4">
        <f t="shared" si="93"/>
        <v>7.0783254744963164E-2</v>
      </c>
      <c r="X84" s="4">
        <f t="shared" si="93"/>
        <v>0.13530855082718163</v>
      </c>
      <c r="Y84" s="4">
        <f t="shared" si="93"/>
        <v>4.8477270752924628E-2</v>
      </c>
      <c r="Z84" s="1"/>
      <c r="AA84" s="1"/>
      <c r="AB84" s="21"/>
      <c r="AC84" s="2"/>
      <c r="AD84" s="5">
        <v>8</v>
      </c>
      <c r="AE84" s="4">
        <f t="shared" si="99"/>
        <v>2.2537737129663458</v>
      </c>
      <c r="AF84" s="4">
        <f t="shared" si="94"/>
        <v>2.5875191937283541</v>
      </c>
      <c r="AG84" s="4">
        <f t="shared" si="94"/>
        <v>7.2822633290473835</v>
      </c>
      <c r="AH84" s="4">
        <f t="shared" si="94"/>
        <v>6.3583053444259043</v>
      </c>
      <c r="AI84" s="4">
        <f t="shared" si="100"/>
        <v>-1.2114303782143816</v>
      </c>
      <c r="AJ84" s="4">
        <f t="shared" si="95"/>
        <v>-6.6916706482928315E-2</v>
      </c>
      <c r="AK84" s="4">
        <f t="shared" si="96"/>
        <v>2.2759888985518701</v>
      </c>
      <c r="AL84" s="4">
        <f t="shared" si="101"/>
        <v>3.4168825966460004</v>
      </c>
      <c r="AM84" s="4">
        <f t="shared" si="97"/>
        <v>1.2961837099712468</v>
      </c>
      <c r="AN84" s="2"/>
      <c r="AR84" s="24">
        <v>4</v>
      </c>
      <c r="AS84" s="24">
        <f t="shared" si="102"/>
        <v>1.1304298624571973</v>
      </c>
      <c r="AT84" s="24">
        <f t="shared" si="103"/>
        <v>9</v>
      </c>
      <c r="AU84" s="24">
        <f t="shared" si="104"/>
        <v>1.1483415278209612</v>
      </c>
      <c r="AV84" s="1">
        <f t="shared" ref="AV84:AV95" si="105">(AU84)/SQRT(AT84)</f>
        <v>0.38278050927365376</v>
      </c>
    </row>
    <row r="85" spans="1:48" x14ac:dyDescent="0.25">
      <c r="A85" s="2"/>
      <c r="B85" s="5">
        <v>10</v>
      </c>
      <c r="C85" s="4">
        <v>1.6026218418625411</v>
      </c>
      <c r="D85" s="4">
        <v>1.457357698814393</v>
      </c>
      <c r="E85" s="4">
        <v>1.6329154779329358</v>
      </c>
      <c r="F85" s="4">
        <v>1.5650507992709879</v>
      </c>
      <c r="G85" s="4">
        <v>1.5198663809977446</v>
      </c>
      <c r="H85" s="4">
        <v>1.3606469632493672</v>
      </c>
      <c r="I85" s="4">
        <v>1.6720696584382468</v>
      </c>
      <c r="J85" s="4">
        <v>1.7190748601317547</v>
      </c>
      <c r="K85" s="4">
        <v>1.5673143747130138</v>
      </c>
      <c r="L85" s="1"/>
      <c r="M85" s="1"/>
      <c r="N85" s="14"/>
      <c r="O85" s="2"/>
      <c r="P85" s="5">
        <v>10</v>
      </c>
      <c r="Q85" s="4">
        <f t="shared" si="98"/>
        <v>9.3506836426023421E-2</v>
      </c>
      <c r="R85" s="4">
        <f t="shared" si="93"/>
        <v>2.8023046125154938E-2</v>
      </c>
      <c r="S85" s="4">
        <f t="shared" si="93"/>
        <v>0.20840451364937751</v>
      </c>
      <c r="T85" s="4">
        <f t="shared" si="93"/>
        <v>9.4239037990655472E-2</v>
      </c>
      <c r="U85" s="4">
        <f t="shared" si="93"/>
        <v>4.5015026093998101E-2</v>
      </c>
      <c r="V85" s="4">
        <f t="shared" si="93"/>
        <v>-1.3313078754778385E-2</v>
      </c>
      <c r="W85" s="4">
        <f t="shared" si="93"/>
        <v>7.2313152181814111E-2</v>
      </c>
      <c r="X85" s="4">
        <f t="shared" si="93"/>
        <v>0.1558130826020967</v>
      </c>
      <c r="Y85" s="4">
        <f t="shared" si="93"/>
        <v>7.8491518465184207E-2</v>
      </c>
      <c r="Z85" s="1"/>
      <c r="AA85" s="1"/>
      <c r="AB85" s="21"/>
      <c r="AC85" s="2"/>
      <c r="AD85" s="5">
        <v>10</v>
      </c>
      <c r="AE85" s="4">
        <f t="shared" si="99"/>
        <v>2.5068856950676519</v>
      </c>
      <c r="AF85" s="4">
        <f t="shared" si="94"/>
        <v>2.2782964329394253</v>
      </c>
      <c r="AG85" s="4">
        <f t="shared" si="94"/>
        <v>8.4717281971291669</v>
      </c>
      <c r="AH85" s="4">
        <f t="shared" si="94"/>
        <v>7.3053517822213534</v>
      </c>
      <c r="AI85" s="4">
        <f t="shared" si="100"/>
        <v>1.1169981661041712</v>
      </c>
      <c r="AJ85" s="4">
        <f t="shared" si="95"/>
        <v>-0.48235792589776749</v>
      </c>
      <c r="AK85" s="4">
        <f t="shared" si="96"/>
        <v>2.3251817421805181</v>
      </c>
      <c r="AL85" s="4">
        <f t="shared" si="101"/>
        <v>3.9346738030832498</v>
      </c>
      <c r="AM85" s="4">
        <f t="shared" si="97"/>
        <v>2.0987037022776529</v>
      </c>
      <c r="AN85" s="2"/>
      <c r="AR85" s="24">
        <v>6</v>
      </c>
      <c r="AS85" s="24">
        <f t="shared" si="102"/>
        <v>2.0583358242815843</v>
      </c>
      <c r="AT85" s="24">
        <f t="shared" si="103"/>
        <v>9</v>
      </c>
      <c r="AU85" s="24">
        <f t="shared" si="104"/>
        <v>2.2042173840456289</v>
      </c>
      <c r="AV85" s="1">
        <f t="shared" si="105"/>
        <v>0.73473912801520969</v>
      </c>
    </row>
    <row r="86" spans="1:48" x14ac:dyDescent="0.25">
      <c r="A86" s="2"/>
      <c r="B86" s="5">
        <v>12</v>
      </c>
      <c r="C86" s="4">
        <v>1.6033249007830392</v>
      </c>
      <c r="D86" s="4">
        <v>1.4547346367745961</v>
      </c>
      <c r="E86" s="4">
        <v>1.6572293378586949</v>
      </c>
      <c r="F86" s="4">
        <v>1.5696468674014203</v>
      </c>
      <c r="G86" s="4">
        <v>1.5548780679597418</v>
      </c>
      <c r="H86" s="4">
        <v>1.3904282434695956</v>
      </c>
      <c r="I86" s="4">
        <v>1.67696533023617</v>
      </c>
      <c r="J86" s="4">
        <v>1.6947257286490414</v>
      </c>
      <c r="K86" s="4">
        <v>1.5605919406828233</v>
      </c>
      <c r="L86" s="1"/>
      <c r="M86" s="1"/>
      <c r="N86" s="14"/>
      <c r="O86" s="2"/>
      <c r="P86" s="5">
        <v>12</v>
      </c>
      <c r="Q86" s="4">
        <f t="shared" si="98"/>
        <v>9.4209895346521577E-2</v>
      </c>
      <c r="R86" s="4">
        <f t="shared" si="93"/>
        <v>2.5399984085358041E-2</v>
      </c>
      <c r="S86" s="4">
        <f t="shared" si="93"/>
        <v>0.23271837357513658</v>
      </c>
      <c r="T86" s="4">
        <f t="shared" si="93"/>
        <v>9.8835106121087923E-2</v>
      </c>
      <c r="U86" s="4">
        <f t="shared" si="93"/>
        <v>8.0026713055995291E-2</v>
      </c>
      <c r="V86" s="4">
        <f t="shared" si="93"/>
        <v>1.6468201465450027E-2</v>
      </c>
      <c r="W86" s="4">
        <f t="shared" si="93"/>
        <v>7.7208823979737273E-2</v>
      </c>
      <c r="X86" s="4">
        <f t="shared" si="93"/>
        <v>0.13146395111938336</v>
      </c>
      <c r="Y86" s="4">
        <f t="shared" si="93"/>
        <v>7.1769084434993635E-2</v>
      </c>
      <c r="Z86" s="1"/>
      <c r="AA86" s="1"/>
      <c r="AB86" s="21"/>
      <c r="AC86" s="2"/>
      <c r="AD86" s="5">
        <v>12</v>
      </c>
      <c r="AE86" s="4">
        <f t="shared" si="99"/>
        <v>2.5257344596922673</v>
      </c>
      <c r="AF86" s="4">
        <f t="shared" si="94"/>
        <v>2.0650393565331737</v>
      </c>
      <c r="AG86" s="4">
        <f t="shared" si="94"/>
        <v>9.4600964867941695</v>
      </c>
      <c r="AH86" s="4">
        <f t="shared" si="94"/>
        <v>7.6616361334176677</v>
      </c>
      <c r="AI86" s="4">
        <f t="shared" si="100"/>
        <v>1.9857745175184935</v>
      </c>
      <c r="AJ86" s="4">
        <f t="shared" si="95"/>
        <v>0.59667396613949375</v>
      </c>
      <c r="AK86" s="4">
        <f t="shared" si="96"/>
        <v>2.4825988417921954</v>
      </c>
      <c r="AL86" s="4">
        <f t="shared" si="101"/>
        <v>3.3197967454389734</v>
      </c>
      <c r="AM86" s="4">
        <f t="shared" si="97"/>
        <v>1.9189594768714877</v>
      </c>
      <c r="AN86" s="2"/>
      <c r="AR86" s="24">
        <v>8</v>
      </c>
      <c r="AS86" s="24">
        <f t="shared" si="102"/>
        <v>2.6880633000710881</v>
      </c>
      <c r="AT86" s="24">
        <f t="shared" si="103"/>
        <v>9</v>
      </c>
      <c r="AU86" s="24">
        <f t="shared" si="104"/>
        <v>2.7434090241310192</v>
      </c>
      <c r="AV86" s="1">
        <f t="shared" si="105"/>
        <v>0.91446967471033969</v>
      </c>
    </row>
    <row r="87" spans="1:48" x14ac:dyDescent="0.25">
      <c r="A87" s="2"/>
      <c r="B87" s="5">
        <v>14</v>
      </c>
      <c r="C87" s="4">
        <v>1.6004122281124096</v>
      </c>
      <c r="D87" s="4">
        <v>1.4602430670581681</v>
      </c>
      <c r="E87" s="4">
        <v>1.6760699479310395</v>
      </c>
      <c r="F87" s="4">
        <v>1.577817655188855</v>
      </c>
      <c r="G87" s="4">
        <v>1.5783641685305216</v>
      </c>
      <c r="H87" s="4">
        <v>1.445450505375182</v>
      </c>
      <c r="I87" s="4">
        <v>1.6852267763951645</v>
      </c>
      <c r="J87" s="4">
        <v>1.6745415801831083</v>
      </c>
      <c r="K87" s="4">
        <v>1.5910795992422795</v>
      </c>
      <c r="L87" s="1"/>
      <c r="M87" s="1"/>
      <c r="N87" s="14"/>
      <c r="O87" s="2"/>
      <c r="P87" s="5">
        <v>14</v>
      </c>
      <c r="Q87" s="4">
        <f t="shared" si="98"/>
        <v>9.1297222675891909E-2</v>
      </c>
      <c r="R87" s="4">
        <f t="shared" si="93"/>
        <v>3.0908414368929993E-2</v>
      </c>
      <c r="S87" s="4">
        <f t="shared" si="93"/>
        <v>0.25155898364748119</v>
      </c>
      <c r="T87" s="4">
        <f t="shared" si="93"/>
        <v>0.10700589390852255</v>
      </c>
      <c r="U87" s="4">
        <f t="shared" si="93"/>
        <v>0.10351281362677511</v>
      </c>
      <c r="V87" s="4">
        <f t="shared" si="93"/>
        <v>7.1490463371036483E-2</v>
      </c>
      <c r="W87" s="4">
        <f t="shared" si="93"/>
        <v>8.5470270138731763E-2</v>
      </c>
      <c r="X87" s="4">
        <f t="shared" si="93"/>
        <v>0.11127980265345028</v>
      </c>
      <c r="Y87" s="4">
        <f t="shared" si="93"/>
        <v>0.10225674299444987</v>
      </c>
      <c r="Z87" s="1"/>
      <c r="AA87" s="1"/>
      <c r="AB87" s="21"/>
      <c r="AC87" s="2"/>
      <c r="AD87" s="5">
        <v>14</v>
      </c>
      <c r="AE87" s="4">
        <f t="shared" si="99"/>
        <v>2.447646720533295</v>
      </c>
      <c r="AF87" s="4">
        <f t="shared" si="94"/>
        <v>2.5128792169861778</v>
      </c>
      <c r="AG87" s="4">
        <f t="shared" si="94"/>
        <v>10.22597494501956</v>
      </c>
      <c r="AH87" s="4">
        <f t="shared" si="94"/>
        <v>8.295030535544381</v>
      </c>
      <c r="AI87" s="4">
        <f t="shared" si="100"/>
        <v>2.5685561693988861</v>
      </c>
      <c r="AJ87" s="4">
        <f t="shared" si="95"/>
        <v>2.5902341801100173</v>
      </c>
      <c r="AK87" s="4">
        <f t="shared" si="96"/>
        <v>2.7482401973868735</v>
      </c>
      <c r="AL87" s="4">
        <f t="shared" si="101"/>
        <v>2.8100960266022792</v>
      </c>
      <c r="AM87" s="4">
        <f t="shared" si="97"/>
        <v>2.7341375132205847</v>
      </c>
      <c r="AN87" s="2"/>
      <c r="AR87" s="24">
        <v>10</v>
      </c>
      <c r="AS87" s="24">
        <f t="shared" si="102"/>
        <v>3.2839401772339358</v>
      </c>
      <c r="AT87" s="24">
        <f t="shared" si="103"/>
        <v>9</v>
      </c>
      <c r="AU87" s="24">
        <f t="shared" si="104"/>
        <v>2.8794123839814478</v>
      </c>
      <c r="AV87" s="1">
        <f t="shared" si="105"/>
        <v>0.95980412799381598</v>
      </c>
    </row>
    <row r="88" spans="1:48" x14ac:dyDescent="0.25">
      <c r="A88" s="2"/>
      <c r="B88" s="5">
        <v>16</v>
      </c>
      <c r="C88" s="4">
        <v>1.6080454392492278</v>
      </c>
      <c r="D88" s="4">
        <v>1.4745824728757191</v>
      </c>
      <c r="E88" s="4">
        <v>1.687016447637874</v>
      </c>
      <c r="F88" s="4">
        <v>1.5767177414482383</v>
      </c>
      <c r="G88" s="4">
        <v>1.5790165602130444</v>
      </c>
      <c r="H88" s="4">
        <v>1.4446809632506283</v>
      </c>
      <c r="I88" s="4">
        <v>1.6470813336363523</v>
      </c>
      <c r="J88" s="4">
        <v>1.679667713126838</v>
      </c>
      <c r="K88" s="4">
        <v>1.6025361417444353</v>
      </c>
      <c r="L88" s="1"/>
      <c r="M88" s="1"/>
      <c r="N88" s="14"/>
      <c r="O88" s="2"/>
      <c r="P88" s="5">
        <v>16</v>
      </c>
      <c r="Q88" s="4">
        <f t="shared" si="98"/>
        <v>9.8930433812710161E-2</v>
      </c>
      <c r="R88" s="4">
        <f t="shared" si="93"/>
        <v>4.5247820186480991E-2</v>
      </c>
      <c r="S88" s="4">
        <f t="shared" si="93"/>
        <v>0.26250548335431567</v>
      </c>
      <c r="T88" s="4">
        <f t="shared" si="93"/>
        <v>0.10590598016790587</v>
      </c>
      <c r="U88" s="4">
        <f t="shared" si="93"/>
        <v>0.10416520530929785</v>
      </c>
      <c r="V88" s="4">
        <f t="shared" si="93"/>
        <v>7.0720921246482771E-2</v>
      </c>
      <c r="W88" s="4">
        <f t="shared" si="93"/>
        <v>4.732482737991961E-2</v>
      </c>
      <c r="X88" s="4">
        <f t="shared" si="93"/>
        <v>0.11640593559718004</v>
      </c>
      <c r="Y88" s="4">
        <f t="shared" si="93"/>
        <v>0.11371328549660564</v>
      </c>
      <c r="Z88" s="1"/>
      <c r="AA88" s="1"/>
      <c r="AB88" s="21"/>
      <c r="AC88" s="2"/>
      <c r="AD88" s="5">
        <v>16</v>
      </c>
      <c r="AE88" s="4">
        <f t="shared" si="99"/>
        <v>2.6522904507429002</v>
      </c>
      <c r="AF88" s="4">
        <f t="shared" si="94"/>
        <v>3.6786845680065841</v>
      </c>
      <c r="AG88" s="4">
        <f t="shared" si="94"/>
        <v>10.670954607899011</v>
      </c>
      <c r="AH88" s="4">
        <f t="shared" si="94"/>
        <v>8.209765904488826</v>
      </c>
      <c r="AI88" s="4">
        <f t="shared" si="100"/>
        <v>2.5847445486178122</v>
      </c>
      <c r="AJ88" s="4">
        <f t="shared" si="95"/>
        <v>2.5623522190754624</v>
      </c>
      <c r="AK88" s="4">
        <f t="shared" si="96"/>
        <v>1.5216986295794088</v>
      </c>
      <c r="AL88" s="4">
        <f t="shared" si="101"/>
        <v>2.9395438282116171</v>
      </c>
      <c r="AM88" s="4">
        <f t="shared" si="97"/>
        <v>3.0404621790536268</v>
      </c>
      <c r="AN88" s="2"/>
      <c r="AR88" s="24">
        <v>12</v>
      </c>
      <c r="AS88" s="24">
        <f t="shared" si="102"/>
        <v>3.5573677760219917</v>
      </c>
      <c r="AT88" s="24">
        <f t="shared" si="103"/>
        <v>9</v>
      </c>
      <c r="AU88" s="24">
        <f t="shared" si="104"/>
        <v>2.9603652564084504</v>
      </c>
      <c r="AV88" s="1">
        <f t="shared" si="105"/>
        <v>0.98678841880281676</v>
      </c>
    </row>
    <row r="89" spans="1:48" x14ac:dyDescent="0.25">
      <c r="A89" s="1"/>
      <c r="B89" s="5">
        <v>18</v>
      </c>
      <c r="C89" s="4">
        <v>1.6056349515218125</v>
      </c>
      <c r="D89" s="4">
        <v>1.4640465070158732</v>
      </c>
      <c r="E89" s="4">
        <v>1.7074358797833169</v>
      </c>
      <c r="F89" s="4">
        <v>1.5758142408755891</v>
      </c>
      <c r="G89" s="4">
        <v>1.5623805723087409</v>
      </c>
      <c r="H89" s="4">
        <v>1.4516068423716111</v>
      </c>
      <c r="I89" s="4">
        <v>1.6345361746541756</v>
      </c>
      <c r="J89" s="4">
        <v>1.7213175432946359</v>
      </c>
      <c r="K89" s="4">
        <v>1.6183480640408003</v>
      </c>
      <c r="L89" s="1"/>
      <c r="M89" s="1"/>
      <c r="N89" s="14"/>
      <c r="O89" s="1"/>
      <c r="P89" s="5">
        <v>18</v>
      </c>
      <c r="Q89" s="4">
        <f t="shared" si="98"/>
        <v>9.6519946085294794E-2</v>
      </c>
      <c r="R89" s="4">
        <f t="shared" si="93"/>
        <v>3.471185432663515E-2</v>
      </c>
      <c r="S89" s="4">
        <f t="shared" si="93"/>
        <v>0.28292491549975862</v>
      </c>
      <c r="T89" s="4">
        <f t="shared" si="93"/>
        <v>0.10500247959525666</v>
      </c>
      <c r="U89" s="4">
        <f t="shared" si="93"/>
        <v>8.7529217404994419E-2</v>
      </c>
      <c r="V89" s="4">
        <f t="shared" si="93"/>
        <v>7.7646800367465518E-2</v>
      </c>
      <c r="W89" s="4">
        <f t="shared" si="93"/>
        <v>3.4779668397742824E-2</v>
      </c>
      <c r="X89" s="4">
        <f t="shared" si="93"/>
        <v>0.15805576576497793</v>
      </c>
      <c r="Y89" s="4">
        <f t="shared" si="93"/>
        <v>0.12952520779297072</v>
      </c>
      <c r="Z89" s="1"/>
      <c r="AA89" s="1"/>
      <c r="AB89" s="21"/>
      <c r="AC89" s="1"/>
      <c r="AD89" s="5">
        <v>18</v>
      </c>
      <c r="AE89" s="4">
        <f t="shared" si="99"/>
        <v>2.5876661148872597</v>
      </c>
      <c r="AF89" s="4">
        <f t="shared" si="94"/>
        <v>2.822101977775215</v>
      </c>
      <c r="AG89" s="4">
        <f t="shared" si="94"/>
        <v>11.50101282519344</v>
      </c>
      <c r="AH89" s="4">
        <f t="shared" si="94"/>
        <v>8.1397271004074909</v>
      </c>
      <c r="AI89" s="4">
        <f t="shared" si="100"/>
        <v>2.1719408785358416</v>
      </c>
      <c r="AJ89" s="4">
        <f t="shared" si="95"/>
        <v>2.8132898683864318</v>
      </c>
      <c r="AK89" s="4">
        <f t="shared" si="96"/>
        <v>1.1183173118245282</v>
      </c>
      <c r="AL89" s="4">
        <f t="shared" si="101"/>
        <v>3.9913072162873209</v>
      </c>
      <c r="AM89" s="4">
        <f t="shared" si="97"/>
        <v>3.4632408500794312</v>
      </c>
      <c r="AN89" s="2"/>
      <c r="AR89" s="24">
        <v>14</v>
      </c>
      <c r="AS89" s="24">
        <f t="shared" si="102"/>
        <v>4.1036439449780069</v>
      </c>
      <c r="AT89" s="24">
        <f t="shared" si="103"/>
        <v>9</v>
      </c>
      <c r="AU89" s="24">
        <f t="shared" si="104"/>
        <v>2.9655596995068727</v>
      </c>
      <c r="AV89" s="1">
        <f t="shared" si="105"/>
        <v>0.98851989983562427</v>
      </c>
    </row>
    <row r="90" spans="1:48" x14ac:dyDescent="0.25">
      <c r="A90" s="1"/>
      <c r="B90" s="5">
        <v>20</v>
      </c>
      <c r="C90" s="4">
        <v>1.6162812723179012</v>
      </c>
      <c r="D90" s="4">
        <v>1.4583632059296479</v>
      </c>
      <c r="E90" s="4">
        <v>1.7056465481004695</v>
      </c>
      <c r="F90" s="4">
        <v>1.5715717164474983</v>
      </c>
      <c r="G90" s="4">
        <v>1.5631416959383495</v>
      </c>
      <c r="H90" s="4">
        <v>1.4492212617854943</v>
      </c>
      <c r="I90" s="4">
        <v>1.6453474498745877</v>
      </c>
      <c r="J90" s="4">
        <v>1.7370163254348048</v>
      </c>
      <c r="K90" s="4">
        <v>1.6127618160438808</v>
      </c>
      <c r="L90" s="1"/>
      <c r="M90" s="1"/>
      <c r="N90" s="14"/>
      <c r="O90" s="1"/>
      <c r="P90" s="5">
        <v>20</v>
      </c>
      <c r="Q90" s="4">
        <f t="shared" si="98"/>
        <v>0.10716626688138353</v>
      </c>
      <c r="R90" s="4">
        <f t="shared" si="93"/>
        <v>2.902855324040976E-2</v>
      </c>
      <c r="S90" s="4">
        <f t="shared" si="93"/>
        <v>0.28113558381691117</v>
      </c>
      <c r="T90" s="4">
        <f t="shared" si="93"/>
        <v>0.10075995516716585</v>
      </c>
      <c r="U90" s="4">
        <f t="shared" si="93"/>
        <v>8.8290341034602982E-2</v>
      </c>
      <c r="V90" s="4">
        <f t="shared" si="93"/>
        <v>7.5261219781348698E-2</v>
      </c>
      <c r="W90" s="4">
        <f t="shared" si="93"/>
        <v>4.5590943618154967E-2</v>
      </c>
      <c r="X90" s="4">
        <f t="shared" si="93"/>
        <v>0.17375454790514677</v>
      </c>
      <c r="Y90" s="4">
        <f t="shared" si="93"/>
        <v>0.12393895979605118</v>
      </c>
      <c r="Z90" s="1"/>
      <c r="AA90" s="1"/>
      <c r="AB90" s="21"/>
      <c r="AC90" s="1"/>
      <c r="AD90" s="5">
        <v>20</v>
      </c>
      <c r="AE90" s="4">
        <f t="shared" si="99"/>
        <v>2.8730902649164487</v>
      </c>
      <c r="AF90" s="4">
        <f t="shared" si="94"/>
        <v>2.3600449788951021</v>
      </c>
      <c r="AG90" s="4">
        <f t="shared" si="94"/>
        <v>11.428275764915089</v>
      </c>
      <c r="AH90" s="4">
        <f t="shared" si="94"/>
        <v>7.8108492377647929</v>
      </c>
      <c r="AI90" s="4">
        <f t="shared" si="100"/>
        <v>2.1908273209578901</v>
      </c>
      <c r="AJ90" s="4">
        <f t="shared" si="95"/>
        <v>2.7268557891793006</v>
      </c>
      <c r="AK90" s="4">
        <f t="shared" si="96"/>
        <v>1.4659467401336004</v>
      </c>
      <c r="AL90" s="4">
        <f t="shared" si="101"/>
        <v>4.3877411087158276</v>
      </c>
      <c r="AM90" s="4">
        <f t="shared" si="97"/>
        <v>3.3138759303757004</v>
      </c>
      <c r="AN90" s="2"/>
      <c r="AR90" s="24">
        <v>16</v>
      </c>
      <c r="AS90" s="24">
        <f t="shared" si="102"/>
        <v>4.2067218817416947</v>
      </c>
      <c r="AT90" s="24">
        <f t="shared" si="103"/>
        <v>9</v>
      </c>
      <c r="AU90" s="24">
        <f t="shared" si="104"/>
        <v>3.0825265712384278</v>
      </c>
      <c r="AV90" s="1">
        <f t="shared" si="105"/>
        <v>1.0275088570794759</v>
      </c>
    </row>
    <row r="91" spans="1:48" x14ac:dyDescent="0.25">
      <c r="A91" s="1"/>
      <c r="B91" s="5">
        <v>22</v>
      </c>
      <c r="C91" s="4">
        <v>1.6334559973757448</v>
      </c>
      <c r="D91" s="4">
        <v>1.4488764648857189</v>
      </c>
      <c r="E91" s="4">
        <v>1.7125933652221148</v>
      </c>
      <c r="F91" s="4">
        <v>1.5822958754185052</v>
      </c>
      <c r="G91" s="4">
        <v>1.5483541511345253</v>
      </c>
      <c r="H91" s="4">
        <v>1.455377598781924</v>
      </c>
      <c r="I91" s="4">
        <v>1.6597284857809842</v>
      </c>
      <c r="J91" s="4">
        <v>1.7302882759461609</v>
      </c>
      <c r="K91" s="4">
        <v>1.6145607772632273</v>
      </c>
      <c r="L91" s="1"/>
      <c r="M91" s="1"/>
      <c r="N91" s="14"/>
      <c r="O91" s="1"/>
      <c r="P91" s="5">
        <v>22</v>
      </c>
      <c r="Q91" s="4">
        <f t="shared" si="98"/>
        <v>0.1243409919392271</v>
      </c>
      <c r="R91" s="4">
        <f t="shared" si="93"/>
        <v>1.9541812196480768E-2</v>
      </c>
      <c r="S91" s="4">
        <f t="shared" si="93"/>
        <v>0.28808240093855653</v>
      </c>
      <c r="T91" s="4">
        <f t="shared" si="93"/>
        <v>0.11148411413817283</v>
      </c>
      <c r="U91" s="4">
        <f t="shared" si="93"/>
        <v>7.3502796230778822E-2</v>
      </c>
      <c r="V91" s="4">
        <f t="shared" si="93"/>
        <v>8.1417556777778399E-2</v>
      </c>
      <c r="W91" s="4">
        <f t="shared" si="93"/>
        <v>5.9971979524551466E-2</v>
      </c>
      <c r="X91" s="4">
        <f t="shared" si="93"/>
        <v>0.16702649841650286</v>
      </c>
      <c r="Y91" s="4">
        <f t="shared" si="93"/>
        <v>0.12573792101539771</v>
      </c>
      <c r="Z91" s="1"/>
      <c r="AA91" s="1"/>
      <c r="AB91" s="21"/>
      <c r="AC91" s="1"/>
      <c r="AD91" s="5">
        <v>22</v>
      </c>
      <c r="AE91" s="4">
        <f t="shared" si="99"/>
        <v>3.3335386578881256</v>
      </c>
      <c r="AF91" s="4">
        <f t="shared" si="94"/>
        <v>1.5887652192260784</v>
      </c>
      <c r="AG91" s="4">
        <f t="shared" si="94"/>
        <v>11.710666704819371</v>
      </c>
      <c r="AH91" s="4">
        <f t="shared" si="94"/>
        <v>8.6421793905560307</v>
      </c>
      <c r="AI91" s="4">
        <f t="shared" si="100"/>
        <v>1.8238907253294991</v>
      </c>
      <c r="AJ91" s="4">
        <f t="shared" si="95"/>
        <v>2.9499114774557391</v>
      </c>
      <c r="AK91" s="4">
        <f t="shared" si="96"/>
        <v>1.9283594702428124</v>
      </c>
      <c r="AL91" s="4">
        <f t="shared" si="101"/>
        <v>4.2178408691036067</v>
      </c>
      <c r="AM91" s="4">
        <f t="shared" si="97"/>
        <v>3.3619764977379072</v>
      </c>
      <c r="AN91" s="2"/>
      <c r="AR91" s="24">
        <v>18</v>
      </c>
      <c r="AS91" s="24">
        <f t="shared" si="102"/>
        <v>4.2898449048196623</v>
      </c>
      <c r="AT91" s="24">
        <f t="shared" si="103"/>
        <v>9</v>
      </c>
      <c r="AU91" s="24">
        <f t="shared" si="104"/>
        <v>3.3423594988533005</v>
      </c>
      <c r="AV91" s="1">
        <f t="shared" si="105"/>
        <v>1.1141198329511002</v>
      </c>
    </row>
    <row r="92" spans="1:48" x14ac:dyDescent="0.25">
      <c r="A92" s="1"/>
      <c r="B92" s="5">
        <v>24</v>
      </c>
      <c r="C92" s="4">
        <v>1.6401852756147814</v>
      </c>
      <c r="D92" s="4">
        <v>1.4254000596295442</v>
      </c>
      <c r="E92" s="4">
        <v>1.7159615189780639</v>
      </c>
      <c r="F92" s="4">
        <v>1.5716502817146851</v>
      </c>
      <c r="G92" s="4">
        <v>1.5376984203200053</v>
      </c>
      <c r="H92" s="4">
        <v>1.4526072471335305</v>
      </c>
      <c r="I92" s="4">
        <v>1.6698258088641988</v>
      </c>
      <c r="J92" s="4">
        <v>1.7036964613005672</v>
      </c>
      <c r="K92" s="4">
        <v>1.6123830873661231</v>
      </c>
      <c r="L92" s="1"/>
      <c r="M92" s="1"/>
      <c r="N92" s="14"/>
      <c r="O92" s="1"/>
      <c r="P92" s="5">
        <v>24</v>
      </c>
      <c r="Q92" s="4">
        <f t="shared" si="98"/>
        <v>0.13107027017826378</v>
      </c>
      <c r="R92" s="4">
        <f t="shared" si="93"/>
        <v>-3.9345930596939027E-3</v>
      </c>
      <c r="S92" s="4">
        <f t="shared" si="93"/>
        <v>0.29145055469450565</v>
      </c>
      <c r="T92" s="4">
        <f t="shared" si="93"/>
        <v>0.10083852043435271</v>
      </c>
      <c r="U92" s="4">
        <f t="shared" si="93"/>
        <v>6.2847065416258729E-2</v>
      </c>
      <c r="V92" s="4">
        <f t="shared" si="93"/>
        <v>7.8647205129384945E-2</v>
      </c>
      <c r="W92" s="4">
        <f t="shared" si="93"/>
        <v>7.0069302607766115E-2</v>
      </c>
      <c r="X92" s="4">
        <f t="shared" si="93"/>
        <v>0.14043468377090917</v>
      </c>
      <c r="Y92" s="4">
        <f t="shared" si="93"/>
        <v>0.12356023111829351</v>
      </c>
      <c r="Z92" s="1"/>
      <c r="AA92" s="1"/>
      <c r="AB92" s="21"/>
      <c r="AC92" s="1"/>
      <c r="AD92" s="5">
        <v>24</v>
      </c>
      <c r="AE92" s="4">
        <f t="shared" si="99"/>
        <v>3.5139482621518443</v>
      </c>
      <c r="AF92" s="4">
        <f t="shared" si="94"/>
        <v>-0.31988561460926035</v>
      </c>
      <c r="AG92" s="4">
        <f t="shared" si="94"/>
        <v>11.847583524166897</v>
      </c>
      <c r="AH92" s="4">
        <f t="shared" si="94"/>
        <v>7.8169395685544725</v>
      </c>
      <c r="AI92" s="4">
        <f t="shared" si="100"/>
        <v>1.559480531420812</v>
      </c>
      <c r="AJ92" s="4">
        <f t="shared" si="95"/>
        <v>2.8495364177313385</v>
      </c>
      <c r="AK92" s="4">
        <f t="shared" si="96"/>
        <v>2.2530322381918366</v>
      </c>
      <c r="AL92" s="4">
        <f t="shared" si="101"/>
        <v>3.5463303982552818</v>
      </c>
      <c r="AM92" s="4">
        <f t="shared" si="97"/>
        <v>3.3037494951415383</v>
      </c>
      <c r="AN92" s="2"/>
      <c r="AR92" s="24">
        <v>20</v>
      </c>
      <c r="AS92" s="24">
        <f t="shared" si="102"/>
        <v>4.2841674595393053</v>
      </c>
      <c r="AT92" s="24">
        <f t="shared" si="103"/>
        <v>9</v>
      </c>
      <c r="AU92" s="24">
        <f t="shared" si="104"/>
        <v>3.2571269503122999</v>
      </c>
      <c r="AV92" s="1">
        <f t="shared" si="105"/>
        <v>1.0857089834374334</v>
      </c>
    </row>
    <row r="93" spans="1:48" x14ac:dyDescent="0.25">
      <c r="A93" s="1"/>
      <c r="B93" s="5">
        <v>26</v>
      </c>
      <c r="C93" s="4">
        <v>1.6279319630004141</v>
      </c>
      <c r="D93" s="4">
        <v>1.4355862838840854</v>
      </c>
      <c r="E93" s="4">
        <v>1.700068043442178</v>
      </c>
      <c r="F93" s="4">
        <v>1.570078976370948</v>
      </c>
      <c r="G93" s="4">
        <v>1.5232370713574424</v>
      </c>
      <c r="H93" s="4"/>
      <c r="I93" s="4">
        <v>1.6665620276655837</v>
      </c>
      <c r="J93" s="4">
        <v>1.7016673670103426</v>
      </c>
      <c r="K93" s="4">
        <v>1.6225140794961295</v>
      </c>
      <c r="L93" s="1"/>
      <c r="M93" s="1"/>
      <c r="N93" s="14"/>
      <c r="O93" s="1"/>
      <c r="P93" s="5">
        <v>26</v>
      </c>
      <c r="Q93" s="4">
        <f t="shared" si="98"/>
        <v>0.11881695756389643</v>
      </c>
      <c r="R93" s="4">
        <f t="shared" si="93"/>
        <v>6.2516311948472847E-3</v>
      </c>
      <c r="S93" s="4">
        <f t="shared" si="93"/>
        <v>0.27555707915861971</v>
      </c>
      <c r="T93" s="4">
        <f t="shared" si="93"/>
        <v>9.9267215090615535E-2</v>
      </c>
      <c r="U93" s="4">
        <f t="shared" si="93"/>
        <v>4.8385716453695826E-2</v>
      </c>
      <c r="V93" s="4"/>
      <c r="W93" s="4">
        <f t="shared" si="93"/>
        <v>6.680552140915097E-2</v>
      </c>
      <c r="X93" s="4">
        <f t="shared" si="93"/>
        <v>0.1384055894806846</v>
      </c>
      <c r="Y93" s="4">
        <f t="shared" si="93"/>
        <v>0.13369122324829985</v>
      </c>
      <c r="Z93" s="1"/>
      <c r="AA93" s="1"/>
      <c r="AB93" s="21"/>
      <c r="AC93" s="1"/>
      <c r="AD93" s="5">
        <v>26</v>
      </c>
      <c r="AE93" s="4">
        <f t="shared" si="99"/>
        <v>3.1854412215521832</v>
      </c>
      <c r="AF93" s="4">
        <f t="shared" si="94"/>
        <v>0.50826269876807184</v>
      </c>
      <c r="AG93" s="4">
        <f t="shared" si="94"/>
        <v>11.20150728287072</v>
      </c>
      <c r="AH93" s="4">
        <f t="shared" si="94"/>
        <v>7.6951329527608934</v>
      </c>
      <c r="AI93" s="4">
        <f t="shared" si="100"/>
        <v>1.2006381254018814</v>
      </c>
      <c r="AJ93" s="4">
        <f t="shared" si="95"/>
        <v>0</v>
      </c>
      <c r="AK93" s="4">
        <f t="shared" si="96"/>
        <v>2.1480875051173944</v>
      </c>
      <c r="AL93" s="4">
        <f t="shared" si="101"/>
        <v>3.4950906434516309</v>
      </c>
      <c r="AM93" s="4">
        <f t="shared" si="97"/>
        <v>3.5746316376550764</v>
      </c>
      <c r="AN93" s="2"/>
      <c r="AR93" s="24">
        <v>22</v>
      </c>
      <c r="AS93" s="24">
        <f t="shared" si="102"/>
        <v>4.395236556928797</v>
      </c>
      <c r="AT93" s="24">
        <f t="shared" si="103"/>
        <v>9</v>
      </c>
      <c r="AU93" s="24">
        <f t="shared" si="104"/>
        <v>3.4720470833279613</v>
      </c>
      <c r="AV93" s="1">
        <f t="shared" si="105"/>
        <v>1.157349027775987</v>
      </c>
    </row>
    <row r="94" spans="1:4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L94" s="1"/>
      <c r="M94" s="1"/>
      <c r="N94" s="14"/>
      <c r="O94" s="1"/>
      <c r="P94" s="1"/>
      <c r="Q94" s="1"/>
      <c r="R94" s="1"/>
      <c r="S94" s="1"/>
      <c r="T94" s="1"/>
      <c r="U94" s="1"/>
      <c r="V94" s="1"/>
      <c r="W94" s="1"/>
      <c r="X94" s="1"/>
      <c r="Z94" s="1"/>
      <c r="AA94" s="1"/>
      <c r="AB94" s="21"/>
      <c r="AC94" s="1"/>
      <c r="AD94" s="1"/>
      <c r="AE94" s="1"/>
      <c r="AF94" s="1"/>
      <c r="AG94" s="1"/>
      <c r="AH94" s="1"/>
      <c r="AI94" s="1"/>
      <c r="AJ94" s="1"/>
      <c r="AK94" s="1"/>
      <c r="AL94" s="1"/>
      <c r="AR94" s="24">
        <v>24</v>
      </c>
      <c r="AS94" s="24">
        <f t="shared" si="102"/>
        <v>4.0411905356671953</v>
      </c>
      <c r="AT94" s="24">
        <f t="shared" si="103"/>
        <v>9</v>
      </c>
      <c r="AU94" s="24">
        <f t="shared" si="104"/>
        <v>3.6410534512073083</v>
      </c>
      <c r="AV94" s="1">
        <f t="shared" si="105"/>
        <v>1.2136844837357694</v>
      </c>
    </row>
    <row r="95" spans="1:48" x14ac:dyDescent="0.25">
      <c r="AR95" s="24">
        <v>26</v>
      </c>
      <c r="AS95" s="24">
        <f t="shared" si="102"/>
        <v>3.6676435630642055</v>
      </c>
      <c r="AT95" s="24">
        <f t="shared" si="103"/>
        <v>9</v>
      </c>
      <c r="AU95" s="24">
        <f t="shared" si="104"/>
        <v>3.6242099372362566</v>
      </c>
      <c r="AV95" s="1">
        <f t="shared" si="105"/>
        <v>1.2080699790787521</v>
      </c>
    </row>
  </sheetData>
  <mergeCells count="17">
    <mergeCell ref="AD49:AM49"/>
    <mergeCell ref="AR6:AZ6"/>
    <mergeCell ref="AR29:AZ29"/>
    <mergeCell ref="AR52:AZ52"/>
    <mergeCell ref="AR75:AZ75"/>
    <mergeCell ref="A1:I1"/>
    <mergeCell ref="P72:X72"/>
    <mergeCell ref="AD72:AL72"/>
    <mergeCell ref="B3:K3"/>
    <mergeCell ref="B26:K26"/>
    <mergeCell ref="B72:K72"/>
    <mergeCell ref="B49:K49"/>
    <mergeCell ref="P3:Y3"/>
    <mergeCell ref="P26:Y26"/>
    <mergeCell ref="P49:Y49"/>
    <mergeCell ref="AD3:AM3"/>
    <mergeCell ref="AD26:AM2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G145"/>
  <sheetViews>
    <sheetView zoomScale="70" zoomScaleNormal="70" zoomScalePageLayoutView="70" workbookViewId="0">
      <selection activeCell="AM21" sqref="AM21"/>
    </sheetView>
  </sheetViews>
  <sheetFormatPr baseColWidth="10" defaultColWidth="10.85546875" defaultRowHeight="18" x14ac:dyDescent="0.25"/>
  <cols>
    <col min="1" max="1" width="10.85546875" style="166"/>
    <col min="2" max="10" width="11.42578125" style="166" bestFit="1" customWidth="1"/>
    <col min="11" max="13" width="10.85546875" style="166"/>
    <col min="14" max="14" width="11.42578125" style="166" bestFit="1" customWidth="1"/>
    <col min="15" max="15" width="14.85546875" style="166" bestFit="1" customWidth="1"/>
    <col min="16" max="22" width="11.42578125" style="166" bestFit="1" customWidth="1"/>
    <col min="23" max="27" width="10.85546875" style="166"/>
    <col min="28" max="28" width="11.42578125" style="166" bestFit="1" customWidth="1"/>
    <col min="29" max="29" width="14.85546875" style="166" bestFit="1" customWidth="1"/>
    <col min="30" max="36" width="11.42578125" style="166" bestFit="1" customWidth="1"/>
    <col min="37" max="39" width="10.85546875" style="166"/>
    <col min="40" max="44" width="11.42578125" style="166" bestFit="1" customWidth="1"/>
    <col min="45" max="49" width="10.85546875" style="166"/>
    <col min="50" max="51" width="14.85546875" style="166" bestFit="1" customWidth="1"/>
    <col min="52" max="59" width="11.42578125" style="166" bestFit="1" customWidth="1"/>
    <col min="60" max="60" width="37.28515625" style="166" customWidth="1"/>
    <col min="61" max="61" width="13.28515625" style="166" customWidth="1"/>
    <col min="62" max="62" width="11.42578125" style="166" bestFit="1" customWidth="1"/>
    <col min="63" max="63" width="19" style="166" bestFit="1" customWidth="1"/>
    <col min="64" max="66" width="10.85546875" style="166"/>
    <col min="67" max="67" width="40.42578125" style="166" customWidth="1"/>
    <col min="68" max="68" width="12.42578125" style="166" customWidth="1"/>
    <col min="69" max="69" width="10.85546875" style="166"/>
    <col min="70" max="70" width="18.5703125" style="166" customWidth="1"/>
    <col min="71" max="16384" width="10.85546875" style="166"/>
  </cols>
  <sheetData>
    <row r="1" spans="1:72" x14ac:dyDescent="0.25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168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70"/>
      <c r="AA1" s="169"/>
      <c r="AI1" s="169"/>
      <c r="AJ1" s="169"/>
    </row>
    <row r="2" spans="1:72" x14ac:dyDescent="0.25">
      <c r="A2" s="171"/>
      <c r="B2" s="164" t="s">
        <v>1</v>
      </c>
      <c r="C2" s="171"/>
      <c r="D2" s="171"/>
      <c r="E2" s="171"/>
      <c r="F2" s="171"/>
      <c r="G2" s="171"/>
      <c r="H2" s="171"/>
      <c r="I2" s="171"/>
      <c r="J2" s="171"/>
      <c r="K2" s="171"/>
      <c r="L2" s="168"/>
      <c r="N2" s="165" t="s">
        <v>2</v>
      </c>
      <c r="Z2" s="168"/>
      <c r="AB2" s="165" t="s">
        <v>3</v>
      </c>
    </row>
    <row r="3" spans="1:72" x14ac:dyDescent="0.25">
      <c r="A3" s="172"/>
      <c r="B3" s="213" t="s">
        <v>4</v>
      </c>
      <c r="C3" s="214"/>
      <c r="D3" s="214"/>
      <c r="E3" s="214"/>
      <c r="F3" s="214"/>
      <c r="G3" s="214"/>
      <c r="H3" s="214"/>
      <c r="I3" s="214"/>
      <c r="J3" s="214"/>
      <c r="K3" s="171"/>
      <c r="L3" s="168"/>
      <c r="M3" s="172"/>
      <c r="N3" s="213" t="s">
        <v>81</v>
      </c>
      <c r="O3" s="214"/>
      <c r="P3" s="214"/>
      <c r="Q3" s="214"/>
      <c r="R3" s="214"/>
      <c r="S3" s="214"/>
      <c r="T3" s="214"/>
      <c r="U3" s="214"/>
      <c r="V3" s="214"/>
      <c r="Z3" s="168"/>
      <c r="AA3" s="172"/>
      <c r="AB3" s="213" t="s">
        <v>85</v>
      </c>
      <c r="AC3" s="214"/>
      <c r="AD3" s="214"/>
      <c r="AE3" s="214"/>
      <c r="AF3" s="214"/>
      <c r="AG3" s="214"/>
      <c r="AH3" s="214"/>
      <c r="AI3" s="214"/>
      <c r="AJ3" s="214"/>
    </row>
    <row r="4" spans="1:72" x14ac:dyDescent="0.25">
      <c r="A4" s="173"/>
      <c r="B4" s="174" t="s">
        <v>5</v>
      </c>
      <c r="C4" s="175" t="s">
        <v>56</v>
      </c>
      <c r="D4" s="175" t="s">
        <v>55</v>
      </c>
      <c r="E4" s="175" t="s">
        <v>59</v>
      </c>
      <c r="F4" s="175" t="s">
        <v>60</v>
      </c>
      <c r="G4" s="175" t="s">
        <v>10</v>
      </c>
      <c r="H4" s="175" t="s">
        <v>11</v>
      </c>
      <c r="I4" s="175" t="s">
        <v>12</v>
      </c>
      <c r="J4" s="175" t="s">
        <v>13</v>
      </c>
      <c r="K4" s="171"/>
      <c r="L4" s="168"/>
      <c r="M4" s="173"/>
      <c r="N4" s="174" t="s">
        <v>5</v>
      </c>
      <c r="O4" s="175" t="s">
        <v>6</v>
      </c>
      <c r="P4" s="175" t="s">
        <v>7</v>
      </c>
      <c r="Q4" s="175" t="s">
        <v>8</v>
      </c>
      <c r="R4" s="175" t="s">
        <v>9</v>
      </c>
      <c r="S4" s="175" t="s">
        <v>10</v>
      </c>
      <c r="T4" s="175" t="s">
        <v>11</v>
      </c>
      <c r="U4" s="175" t="s">
        <v>12</v>
      </c>
      <c r="V4" s="175" t="s">
        <v>13</v>
      </c>
      <c r="Z4" s="168"/>
      <c r="AA4" s="173"/>
      <c r="AB4" s="174" t="s">
        <v>5</v>
      </c>
      <c r="AC4" s="175" t="s">
        <v>6</v>
      </c>
      <c r="AD4" s="175" t="s">
        <v>7</v>
      </c>
      <c r="AE4" s="175" t="s">
        <v>8</v>
      </c>
      <c r="AF4" s="175" t="s">
        <v>9</v>
      </c>
      <c r="AG4" s="175" t="s">
        <v>10</v>
      </c>
      <c r="AH4" s="175" t="s">
        <v>11</v>
      </c>
      <c r="AI4" s="175" t="s">
        <v>12</v>
      </c>
      <c r="AJ4" s="175" t="s">
        <v>13</v>
      </c>
    </row>
    <row r="5" spans="1:72" x14ac:dyDescent="0.25">
      <c r="A5" s="173"/>
      <c r="B5" s="176" t="s">
        <v>14</v>
      </c>
      <c r="C5" s="176">
        <v>1.5</v>
      </c>
      <c r="D5" s="176">
        <v>1.46</v>
      </c>
      <c r="E5" s="176">
        <v>1.52</v>
      </c>
      <c r="F5" s="176">
        <v>1.41</v>
      </c>
      <c r="G5" s="176">
        <v>1.45</v>
      </c>
      <c r="H5" s="176">
        <v>1.52</v>
      </c>
      <c r="I5" s="176">
        <v>1.44</v>
      </c>
      <c r="J5" s="176">
        <v>1.42</v>
      </c>
      <c r="L5" s="168"/>
      <c r="M5" s="173"/>
      <c r="N5" s="176" t="s">
        <v>14</v>
      </c>
      <c r="O5" s="176">
        <v>1.5</v>
      </c>
      <c r="P5" s="176">
        <v>1.46</v>
      </c>
      <c r="Q5" s="176">
        <v>1.52</v>
      </c>
      <c r="R5" s="176">
        <v>1.41</v>
      </c>
      <c r="S5" s="176">
        <v>1.45</v>
      </c>
      <c r="T5" s="176">
        <v>1.52</v>
      </c>
      <c r="U5" s="176">
        <v>1.44</v>
      </c>
      <c r="V5" s="176">
        <v>1.42</v>
      </c>
      <c r="Z5" s="170"/>
      <c r="AA5" s="173"/>
      <c r="AB5" s="176" t="s">
        <v>14</v>
      </c>
      <c r="AC5" s="176">
        <f>O5</f>
        <v>1.5</v>
      </c>
      <c r="AD5" s="176">
        <f t="shared" ref="AD5:AJ10" si="0">P5</f>
        <v>1.46</v>
      </c>
      <c r="AE5" s="176">
        <f t="shared" si="0"/>
        <v>1.52</v>
      </c>
      <c r="AF5" s="176">
        <f t="shared" si="0"/>
        <v>1.41</v>
      </c>
      <c r="AG5" s="176">
        <f t="shared" si="0"/>
        <v>1.45</v>
      </c>
      <c r="AH5" s="176">
        <f t="shared" si="0"/>
        <v>1.52</v>
      </c>
      <c r="AI5" s="176">
        <f t="shared" si="0"/>
        <v>1.44</v>
      </c>
      <c r="AJ5" s="176">
        <f t="shared" si="0"/>
        <v>1.42</v>
      </c>
    </row>
    <row r="6" spans="1:72" x14ac:dyDescent="0.25">
      <c r="A6" s="173"/>
      <c r="B6" s="176" t="s">
        <v>15</v>
      </c>
      <c r="C6" s="176">
        <v>4.96</v>
      </c>
      <c r="D6" s="176">
        <v>3.43</v>
      </c>
      <c r="E6" s="176">
        <v>4.17</v>
      </c>
      <c r="F6" s="176">
        <v>4.3</v>
      </c>
      <c r="G6" s="176">
        <v>5.93</v>
      </c>
      <c r="H6" s="176">
        <v>4.92</v>
      </c>
      <c r="I6" s="176">
        <v>5.61</v>
      </c>
      <c r="J6" s="176">
        <v>7.46</v>
      </c>
      <c r="L6" s="168"/>
      <c r="M6" s="173"/>
      <c r="N6" s="176" t="s">
        <v>15</v>
      </c>
      <c r="O6" s="176">
        <v>4.96</v>
      </c>
      <c r="P6" s="176">
        <v>3.43</v>
      </c>
      <c r="Q6" s="176">
        <v>4.17</v>
      </c>
      <c r="R6" s="176">
        <v>4.3</v>
      </c>
      <c r="S6" s="176">
        <v>5.93</v>
      </c>
      <c r="T6" s="176">
        <v>4.92</v>
      </c>
      <c r="U6" s="176">
        <v>5.61</v>
      </c>
      <c r="V6" s="176">
        <v>7.46</v>
      </c>
      <c r="Z6" s="170"/>
      <c r="AA6" s="173"/>
      <c r="AB6" s="176" t="s">
        <v>15</v>
      </c>
      <c r="AC6" s="176">
        <f t="shared" ref="AC6:AC10" si="1">O6</f>
        <v>4.96</v>
      </c>
      <c r="AD6" s="176">
        <f t="shared" si="0"/>
        <v>3.43</v>
      </c>
      <c r="AE6" s="176">
        <f t="shared" si="0"/>
        <v>4.17</v>
      </c>
      <c r="AF6" s="176">
        <f t="shared" si="0"/>
        <v>4.3</v>
      </c>
      <c r="AG6" s="176">
        <f t="shared" si="0"/>
        <v>5.93</v>
      </c>
      <c r="AH6" s="176">
        <f t="shared" si="0"/>
        <v>4.92</v>
      </c>
      <c r="AI6" s="176">
        <f t="shared" si="0"/>
        <v>5.61</v>
      </c>
      <c r="AJ6" s="176">
        <f t="shared" si="0"/>
        <v>7.46</v>
      </c>
    </row>
    <row r="7" spans="1:72" x14ac:dyDescent="0.25">
      <c r="B7" s="176" t="s">
        <v>16</v>
      </c>
      <c r="C7" s="176">
        <f>C6-C5</f>
        <v>3.46</v>
      </c>
      <c r="D7" s="176">
        <f t="shared" ref="D7:I7" si="2">D6-D5</f>
        <v>1.9700000000000002</v>
      </c>
      <c r="E7" s="176">
        <f t="shared" si="2"/>
        <v>2.65</v>
      </c>
      <c r="F7" s="176">
        <f t="shared" si="2"/>
        <v>2.8899999999999997</v>
      </c>
      <c r="G7" s="176">
        <f t="shared" si="2"/>
        <v>4.4799999999999995</v>
      </c>
      <c r="H7" s="176">
        <f t="shared" si="2"/>
        <v>3.4</v>
      </c>
      <c r="I7" s="176">
        <f t="shared" si="2"/>
        <v>4.17</v>
      </c>
      <c r="J7" s="176">
        <f>J6-J5</f>
        <v>6.04</v>
      </c>
      <c r="L7" s="168"/>
      <c r="N7" s="176" t="s">
        <v>16</v>
      </c>
      <c r="O7" s="176">
        <f>O6-O5</f>
        <v>3.46</v>
      </c>
      <c r="P7" s="176">
        <f t="shared" ref="P7" si="3">P6-P5</f>
        <v>1.9700000000000002</v>
      </c>
      <c r="Q7" s="176">
        <f t="shared" ref="Q7" si="4">Q6-Q5</f>
        <v>2.65</v>
      </c>
      <c r="R7" s="176">
        <f t="shared" ref="R7" si="5">R6-R5</f>
        <v>2.8899999999999997</v>
      </c>
      <c r="S7" s="176">
        <f t="shared" ref="S7" si="6">S6-S5</f>
        <v>4.4799999999999995</v>
      </c>
      <c r="T7" s="176">
        <f t="shared" ref="T7" si="7">T6-T5</f>
        <v>3.4</v>
      </c>
      <c r="U7" s="176">
        <f t="shared" ref="U7" si="8">U6-U5</f>
        <v>4.17</v>
      </c>
      <c r="V7" s="176">
        <f>V6-V5</f>
        <v>6.04</v>
      </c>
      <c r="Z7" s="170"/>
      <c r="AB7" s="176" t="s">
        <v>16</v>
      </c>
      <c r="AC7" s="176">
        <f t="shared" si="1"/>
        <v>3.46</v>
      </c>
      <c r="AD7" s="176">
        <f t="shared" si="0"/>
        <v>1.9700000000000002</v>
      </c>
      <c r="AE7" s="176">
        <f t="shared" si="0"/>
        <v>2.65</v>
      </c>
      <c r="AF7" s="176">
        <f t="shared" si="0"/>
        <v>2.8899999999999997</v>
      </c>
      <c r="AG7" s="176">
        <f t="shared" si="0"/>
        <v>4.4799999999999995</v>
      </c>
      <c r="AH7" s="176">
        <f t="shared" si="0"/>
        <v>3.4</v>
      </c>
      <c r="AI7" s="176">
        <f t="shared" si="0"/>
        <v>4.17</v>
      </c>
      <c r="AJ7" s="176">
        <f t="shared" si="0"/>
        <v>6.04</v>
      </c>
      <c r="AN7" s="213" t="s">
        <v>89</v>
      </c>
      <c r="AO7" s="214"/>
      <c r="AP7" s="214"/>
      <c r="AQ7" s="214"/>
      <c r="AR7" s="214"/>
      <c r="AS7" s="214"/>
      <c r="AT7" s="214"/>
      <c r="AU7" s="214"/>
      <c r="AV7" s="214"/>
      <c r="AY7" s="167" t="s">
        <v>191</v>
      </c>
      <c r="AZ7" s="167"/>
      <c r="BA7" s="44"/>
    </row>
    <row r="8" spans="1:72" x14ac:dyDescent="0.25">
      <c r="A8" s="173"/>
      <c r="B8" s="176" t="s">
        <v>17</v>
      </c>
      <c r="C8" s="176">
        <v>1.5010750630403464</v>
      </c>
      <c r="D8" s="176">
        <v>1.5251890289879366</v>
      </c>
      <c r="E8" s="176">
        <v>1.6173879673753646</v>
      </c>
      <c r="F8" s="176">
        <v>1.5303210746951219</v>
      </c>
      <c r="G8" s="176">
        <v>1.49482343301006</v>
      </c>
      <c r="H8" s="176">
        <v>1.5803499268780783</v>
      </c>
      <c r="I8" s="176">
        <v>1.6936135008072233</v>
      </c>
      <c r="J8" s="176">
        <v>1.5475108250268488</v>
      </c>
      <c r="L8" s="168"/>
      <c r="M8" s="173"/>
      <c r="N8" s="176" t="s">
        <v>17</v>
      </c>
      <c r="O8" s="176">
        <v>1.5010750630403464</v>
      </c>
      <c r="P8" s="176">
        <v>1.5251890289879366</v>
      </c>
      <c r="Q8" s="176">
        <v>1.6173879673753646</v>
      </c>
      <c r="R8" s="176">
        <v>1.5303210746951219</v>
      </c>
      <c r="S8" s="176">
        <v>1.49482343301006</v>
      </c>
      <c r="T8" s="176">
        <v>1.5803499268780783</v>
      </c>
      <c r="U8" s="176">
        <v>1.6936135008072233</v>
      </c>
      <c r="V8" s="176">
        <v>1.5475108250268488</v>
      </c>
      <c r="Z8" s="170"/>
      <c r="AA8" s="173"/>
      <c r="AB8" s="176" t="s">
        <v>17</v>
      </c>
      <c r="AC8" s="176">
        <f t="shared" si="1"/>
        <v>1.5010750630403464</v>
      </c>
      <c r="AD8" s="176">
        <f t="shared" si="0"/>
        <v>1.5251890289879366</v>
      </c>
      <c r="AE8" s="176">
        <f t="shared" si="0"/>
        <v>1.6173879673753646</v>
      </c>
      <c r="AF8" s="176">
        <f t="shared" si="0"/>
        <v>1.5303210746951219</v>
      </c>
      <c r="AG8" s="176">
        <f t="shared" si="0"/>
        <v>1.49482343301006</v>
      </c>
      <c r="AH8" s="176">
        <f t="shared" si="0"/>
        <v>1.5803499268780783</v>
      </c>
      <c r="AI8" s="176">
        <f t="shared" si="0"/>
        <v>1.6936135008072233</v>
      </c>
      <c r="AJ8" s="176">
        <f t="shared" si="0"/>
        <v>1.5475108250268488</v>
      </c>
      <c r="BH8" s="205" t="s">
        <v>239</v>
      </c>
      <c r="BI8" s="205"/>
      <c r="BJ8" s="205"/>
      <c r="BO8" s="205" t="s">
        <v>240</v>
      </c>
      <c r="BP8" s="205"/>
      <c r="BQ8" s="205"/>
    </row>
    <row r="9" spans="1:72" x14ac:dyDescent="0.25">
      <c r="A9" s="173"/>
      <c r="B9" s="176" t="s">
        <v>18</v>
      </c>
      <c r="C9" s="176">
        <v>3.53</v>
      </c>
      <c r="D9" s="176">
        <v>2.76</v>
      </c>
      <c r="E9" s="176">
        <v>2.96</v>
      </c>
      <c r="F9" s="176">
        <v>2.67</v>
      </c>
      <c r="G9" s="176">
        <v>3.59</v>
      </c>
      <c r="H9" s="176">
        <v>3</v>
      </c>
      <c r="I9" s="176">
        <v>3.58</v>
      </c>
      <c r="J9" s="176">
        <v>4.16</v>
      </c>
      <c r="L9" s="168"/>
      <c r="M9" s="173"/>
      <c r="N9" s="176" t="s">
        <v>18</v>
      </c>
      <c r="O9" s="176">
        <v>3.53</v>
      </c>
      <c r="P9" s="176">
        <v>2.76</v>
      </c>
      <c r="Q9" s="176">
        <v>2.96</v>
      </c>
      <c r="R9" s="176">
        <v>2.67</v>
      </c>
      <c r="S9" s="176">
        <v>3.59</v>
      </c>
      <c r="T9" s="176">
        <v>3</v>
      </c>
      <c r="U9" s="176">
        <v>3.58</v>
      </c>
      <c r="V9" s="176">
        <v>4.16</v>
      </c>
      <c r="Z9" s="170"/>
      <c r="AA9" s="173"/>
      <c r="AB9" s="176" t="s">
        <v>18</v>
      </c>
      <c r="AC9" s="176">
        <f t="shared" si="1"/>
        <v>3.53</v>
      </c>
      <c r="AD9" s="176">
        <f t="shared" si="0"/>
        <v>2.76</v>
      </c>
      <c r="AE9" s="176">
        <f t="shared" si="0"/>
        <v>2.96</v>
      </c>
      <c r="AF9" s="176">
        <f t="shared" si="0"/>
        <v>2.67</v>
      </c>
      <c r="AG9" s="176">
        <f t="shared" si="0"/>
        <v>3.59</v>
      </c>
      <c r="AH9" s="176">
        <f t="shared" si="0"/>
        <v>3</v>
      </c>
      <c r="AI9" s="176">
        <f t="shared" si="0"/>
        <v>3.58</v>
      </c>
      <c r="AJ9" s="176">
        <f t="shared" si="0"/>
        <v>4.16</v>
      </c>
      <c r="BH9" s="188" t="s">
        <v>206</v>
      </c>
      <c r="BO9" s="188" t="s">
        <v>241</v>
      </c>
    </row>
    <row r="10" spans="1:72" x14ac:dyDescent="0.25">
      <c r="B10" s="176" t="s">
        <v>16</v>
      </c>
      <c r="C10" s="176">
        <f>C9-C8</f>
        <v>2.0289249369596534</v>
      </c>
      <c r="D10" s="176">
        <f t="shared" ref="D10:J10" si="9">D9-D8</f>
        <v>1.2348109710120632</v>
      </c>
      <c r="E10" s="176">
        <f t="shared" si="9"/>
        <v>1.3426120326246354</v>
      </c>
      <c r="F10" s="176">
        <f t="shared" si="9"/>
        <v>1.139678925304878</v>
      </c>
      <c r="G10" s="176">
        <f t="shared" si="9"/>
        <v>2.0951765669899398</v>
      </c>
      <c r="H10" s="176">
        <f t="shared" si="9"/>
        <v>1.4196500731219217</v>
      </c>
      <c r="I10" s="176">
        <f t="shared" si="9"/>
        <v>1.8863864991927768</v>
      </c>
      <c r="J10" s="176">
        <f t="shared" si="9"/>
        <v>2.6124891749731516</v>
      </c>
      <c r="L10" s="168"/>
      <c r="N10" s="176" t="s">
        <v>16</v>
      </c>
      <c r="O10" s="176">
        <f>O9-O8</f>
        <v>2.0289249369596534</v>
      </c>
      <c r="P10" s="176">
        <f t="shared" ref="P10" si="10">P9-P8</f>
        <v>1.2348109710120632</v>
      </c>
      <c r="Q10" s="176">
        <f t="shared" ref="Q10" si="11">Q9-Q8</f>
        <v>1.3426120326246354</v>
      </c>
      <c r="R10" s="176">
        <f t="shared" ref="R10" si="12">R9-R8</f>
        <v>1.139678925304878</v>
      </c>
      <c r="S10" s="176">
        <f t="shared" ref="S10" si="13">S9-S8</f>
        <v>2.0951765669899398</v>
      </c>
      <c r="T10" s="176">
        <f t="shared" ref="T10" si="14">T9-T8</f>
        <v>1.4196500731219217</v>
      </c>
      <c r="U10" s="176">
        <f t="shared" ref="U10" si="15">U9-U8</f>
        <v>1.8863864991927768</v>
      </c>
      <c r="V10" s="176">
        <f t="shared" ref="V10" si="16">V9-V8</f>
        <v>2.6124891749731516</v>
      </c>
      <c r="Z10" s="170"/>
      <c r="AB10" s="176" t="s">
        <v>16</v>
      </c>
      <c r="AC10" s="176">
        <f t="shared" si="1"/>
        <v>2.0289249369596534</v>
      </c>
      <c r="AD10" s="176">
        <f t="shared" si="0"/>
        <v>1.2348109710120632</v>
      </c>
      <c r="AE10" s="176">
        <f t="shared" si="0"/>
        <v>1.3426120326246354</v>
      </c>
      <c r="AF10" s="176">
        <f t="shared" si="0"/>
        <v>1.139678925304878</v>
      </c>
      <c r="AG10" s="176">
        <f t="shared" si="0"/>
        <v>2.0951765669899398</v>
      </c>
      <c r="AH10" s="176">
        <f t="shared" si="0"/>
        <v>1.4196500731219217</v>
      </c>
      <c r="AI10" s="176">
        <f t="shared" si="0"/>
        <v>1.8863864991927768</v>
      </c>
      <c r="AJ10" s="176">
        <f t="shared" si="0"/>
        <v>2.6124891749731516</v>
      </c>
      <c r="AO10" s="165" t="s">
        <v>24</v>
      </c>
      <c r="AP10" s="165" t="s">
        <v>25</v>
      </c>
      <c r="AQ10" s="165" t="s">
        <v>26</v>
      </c>
      <c r="AR10" s="165" t="s">
        <v>27</v>
      </c>
      <c r="BF10" s="197" t="s">
        <v>125</v>
      </c>
    </row>
    <row r="11" spans="1:72" x14ac:dyDescent="0.25">
      <c r="A11" s="177" t="s">
        <v>19</v>
      </c>
      <c r="B11" s="178">
        <v>0</v>
      </c>
      <c r="C11" s="179">
        <v>1.5010750630403464</v>
      </c>
      <c r="D11" s="180">
        <v>1.5251890289879366</v>
      </c>
      <c r="E11" s="180">
        <v>1.6173879673753646</v>
      </c>
      <c r="F11" s="180">
        <v>1.5303210746951219</v>
      </c>
      <c r="G11" s="180">
        <v>1.49482343301006</v>
      </c>
      <c r="H11" s="180">
        <v>1.5803499268780783</v>
      </c>
      <c r="I11" s="180">
        <v>1.6936135008072233</v>
      </c>
      <c r="J11" s="180">
        <v>1.5475108250268488</v>
      </c>
      <c r="L11" s="168"/>
      <c r="M11" s="177" t="s">
        <v>19</v>
      </c>
      <c r="N11" s="178">
        <v>0</v>
      </c>
      <c r="O11" s="181">
        <f t="shared" ref="O11:V24" si="17">C11-C$8</f>
        <v>0</v>
      </c>
      <c r="P11" s="181">
        <f t="shared" si="17"/>
        <v>0</v>
      </c>
      <c r="Q11" s="181">
        <f t="shared" si="17"/>
        <v>0</v>
      </c>
      <c r="R11" s="181">
        <f t="shared" si="17"/>
        <v>0</v>
      </c>
      <c r="S11" s="181">
        <f t="shared" si="17"/>
        <v>0</v>
      </c>
      <c r="T11" s="181">
        <f t="shared" si="17"/>
        <v>0</v>
      </c>
      <c r="U11" s="181">
        <f t="shared" si="17"/>
        <v>0</v>
      </c>
      <c r="V11" s="181">
        <f t="shared" si="17"/>
        <v>0</v>
      </c>
      <c r="Z11" s="170"/>
      <c r="AA11" s="177" t="s">
        <v>19</v>
      </c>
      <c r="AB11" s="178">
        <v>0</v>
      </c>
      <c r="AC11" s="180">
        <f t="shared" ref="AC11:AJ24" si="18">(O11*100)/O$7</f>
        <v>0</v>
      </c>
      <c r="AD11" s="180">
        <f t="shared" si="18"/>
        <v>0</v>
      </c>
      <c r="AE11" s="180">
        <f t="shared" si="18"/>
        <v>0</v>
      </c>
      <c r="AF11" s="180">
        <f t="shared" si="18"/>
        <v>0</v>
      </c>
      <c r="AG11" s="180">
        <f t="shared" si="18"/>
        <v>0</v>
      </c>
      <c r="AH11" s="180">
        <f t="shared" si="18"/>
        <v>0</v>
      </c>
      <c r="AI11" s="180">
        <f t="shared" si="18"/>
        <v>0</v>
      </c>
      <c r="AJ11" s="180">
        <f t="shared" si="18"/>
        <v>0</v>
      </c>
      <c r="AK11" s="171"/>
      <c r="AL11" s="171"/>
      <c r="AM11" s="171"/>
      <c r="AN11" s="171">
        <v>0</v>
      </c>
      <c r="AO11" s="171">
        <f>AVERAGE(AC11:AJ11)</f>
        <v>0</v>
      </c>
      <c r="AP11" s="166">
        <f>COUNT(AC11:AJ11)</f>
        <v>8</v>
      </c>
      <c r="AQ11" s="171">
        <f>STDEV(AC11:AJ11)</f>
        <v>0</v>
      </c>
      <c r="AR11" s="171">
        <f>(AQ11)/SQRT(AP11)</f>
        <v>0</v>
      </c>
      <c r="AX11" s="166">
        <f>AB11</f>
        <v>0</v>
      </c>
      <c r="AY11" s="182" t="s">
        <v>6</v>
      </c>
      <c r="AZ11" s="182" t="s">
        <v>7</v>
      </c>
      <c r="BA11" s="182" t="s">
        <v>8</v>
      </c>
      <c r="BB11" s="182" t="s">
        <v>9</v>
      </c>
      <c r="BC11" s="182" t="s">
        <v>10</v>
      </c>
      <c r="BD11" s="182" t="s">
        <v>11</v>
      </c>
      <c r="BE11" s="182" t="s">
        <v>12</v>
      </c>
      <c r="BF11" s="182" t="s">
        <v>13</v>
      </c>
      <c r="BI11" s="166" t="s">
        <v>106</v>
      </c>
      <c r="BJ11" s="166" t="s">
        <v>25</v>
      </c>
      <c r="BK11" s="166" t="s">
        <v>26</v>
      </c>
      <c r="BL11" s="166" t="s">
        <v>27</v>
      </c>
      <c r="BP11" s="166" t="s">
        <v>106</v>
      </c>
      <c r="BQ11" s="166" t="s">
        <v>25</v>
      </c>
      <c r="BR11" s="166" t="s">
        <v>26</v>
      </c>
      <c r="BS11" s="166" t="s">
        <v>27</v>
      </c>
    </row>
    <row r="12" spans="1:72" x14ac:dyDescent="0.25">
      <c r="A12" s="173"/>
      <c r="B12" s="178">
        <v>2</v>
      </c>
      <c r="C12" s="180">
        <v>2.5740273775216149</v>
      </c>
      <c r="D12" s="180">
        <v>2.056996690683647</v>
      </c>
      <c r="E12" s="180">
        <v>2.0559103509897341</v>
      </c>
      <c r="F12" s="180">
        <v>1.811512851456639</v>
      </c>
      <c r="G12" s="180">
        <v>2.5718839798850563</v>
      </c>
      <c r="H12" s="180">
        <v>2.3094644781403932</v>
      </c>
      <c r="I12" s="180">
        <v>3.1607345730686442</v>
      </c>
      <c r="J12" s="180">
        <v>2.1464357274438099</v>
      </c>
      <c r="L12" s="168"/>
      <c r="M12" s="173"/>
      <c r="N12" s="178">
        <v>2</v>
      </c>
      <c r="O12" s="181">
        <f>C12-C$8</f>
        <v>1.0729523144812685</v>
      </c>
      <c r="P12" s="181">
        <f t="shared" si="17"/>
        <v>0.53180766169571037</v>
      </c>
      <c r="Q12" s="181">
        <f t="shared" si="17"/>
        <v>0.43852238361436946</v>
      </c>
      <c r="R12" s="181">
        <f t="shared" si="17"/>
        <v>0.28119177676151708</v>
      </c>
      <c r="S12" s="181">
        <f t="shared" si="17"/>
        <v>1.0770605468749963</v>
      </c>
      <c r="T12" s="181">
        <f t="shared" si="17"/>
        <v>0.72911455126231495</v>
      </c>
      <c r="U12" s="181">
        <f t="shared" si="17"/>
        <v>1.467121072261421</v>
      </c>
      <c r="V12" s="181">
        <f t="shared" si="17"/>
        <v>0.59892490241696117</v>
      </c>
      <c r="Z12" s="170"/>
      <c r="AA12" s="173"/>
      <c r="AB12" s="178">
        <v>2</v>
      </c>
      <c r="AC12" s="180">
        <f>(O12*100)/O$7</f>
        <v>31.010182499458629</v>
      </c>
      <c r="AD12" s="180">
        <f t="shared" si="18"/>
        <v>26.995312776431994</v>
      </c>
      <c r="AE12" s="180">
        <f t="shared" si="18"/>
        <v>16.548014476013943</v>
      </c>
      <c r="AF12" s="180">
        <f t="shared" si="18"/>
        <v>9.729819265104398</v>
      </c>
      <c r="AG12" s="180">
        <f t="shared" si="18"/>
        <v>24.041530064174026</v>
      </c>
      <c r="AH12" s="180">
        <f t="shared" si="18"/>
        <v>21.444545625362203</v>
      </c>
      <c r="AI12" s="180">
        <f t="shared" si="18"/>
        <v>35.182759526652788</v>
      </c>
      <c r="AJ12" s="180">
        <f t="shared" si="18"/>
        <v>9.9159752055788264</v>
      </c>
      <c r="AK12" s="196">
        <f>TTEST(AC12:AJ12,'Agonistas S'!AC12:AJ12,2,2)</f>
        <v>0.82079702821082179</v>
      </c>
      <c r="AL12" s="171"/>
      <c r="AM12" s="171"/>
      <c r="AN12" s="171">
        <v>2</v>
      </c>
      <c r="AO12" s="171">
        <f t="shared" ref="AO12:AO24" si="19">AVERAGE(AC12:AJ12)</f>
        <v>21.858517429847105</v>
      </c>
      <c r="AP12" s="166">
        <f t="shared" ref="AP12:AP24" si="20">COUNT(AC12:AJ12)</f>
        <v>8</v>
      </c>
      <c r="AQ12" s="171">
        <f t="shared" ref="AQ12:AQ24" si="21">STDEV(AC12:AJ12)</f>
        <v>9.3391882472453922</v>
      </c>
      <c r="AR12" s="171">
        <f t="shared" ref="AR12:AR24" si="22">(AQ12)/SQRT(AP12)</f>
        <v>3.3019016702024615</v>
      </c>
      <c r="AX12" s="166">
        <f t="shared" ref="AX12:AX24" si="23">AB12</f>
        <v>2</v>
      </c>
      <c r="AY12" s="166">
        <f>(($AB12-$AB11)*AC11)+(($AB12-$AB11)*(AC12-AC11)/2)</f>
        <v>31.010182499458629</v>
      </c>
      <c r="AZ12" s="166">
        <f t="shared" ref="AZ12:AZ24" si="24">(($AB12-$AB11)*AD11)+(($AB12-$AB11)*(AD12-AD11)/2)</f>
        <v>26.995312776431994</v>
      </c>
      <c r="BA12" s="166">
        <f t="shared" ref="BA12:BA24" si="25">(($AB12-$AB11)*AE11)+(($AB12-$AB11)*(AE12-AE11)/2)</f>
        <v>16.548014476013943</v>
      </c>
      <c r="BB12" s="166">
        <f t="shared" ref="BB12:BB24" si="26">(($AB12-$AB11)*AF11)+(($AB12-$AB11)*(AF12-AF11)/2)</f>
        <v>9.729819265104398</v>
      </c>
      <c r="BC12" s="166">
        <f t="shared" ref="BC12:BC24" si="27">(($AB12-$AB11)*AG11)+(($AB12-$AB11)*(AG12-AG11)/2)</f>
        <v>24.041530064174026</v>
      </c>
      <c r="BD12" s="166">
        <f t="shared" ref="BD12:BD24" si="28">(($AB12-$AB11)*AH11)+(($AB12-$AB11)*(AH12-AH11)/2)</f>
        <v>21.444545625362203</v>
      </c>
      <c r="BE12" s="166">
        <f t="shared" ref="BE12:BE24" si="29">(($AB12-$AB11)*AI11)+(($AB12-$AB11)*(AI12-AI11)/2)</f>
        <v>35.182759526652788</v>
      </c>
      <c r="BF12" s="166">
        <f t="shared" ref="BF12:BF24" si="30">(($AB12-$AB11)*AJ11)+(($AB12-$AB11)*(AJ12-AJ11)/2)</f>
        <v>9.9159752055788264</v>
      </c>
      <c r="BH12" s="166" t="s">
        <v>199</v>
      </c>
      <c r="BI12" s="167">
        <f>AVERAGE(AY25:BF25)</f>
        <v>1022.5199504553856</v>
      </c>
      <c r="BJ12" s="166">
        <f>COUNT(AY12:BF12)</f>
        <v>8</v>
      </c>
      <c r="BK12" s="166">
        <f>STDEV(AY25:BF25)</f>
        <v>280.63328317058409</v>
      </c>
      <c r="BL12" s="166">
        <f>(BK12)/SQRT(BJ12)</f>
        <v>99.218848778282307</v>
      </c>
      <c r="BM12" s="207">
        <f>BI12/BI$12</f>
        <v>1</v>
      </c>
      <c r="BN12" s="207"/>
      <c r="BO12" s="166" t="s">
        <v>199</v>
      </c>
      <c r="BP12" s="166">
        <v>1022.5199504553856</v>
      </c>
      <c r="BQ12" s="166">
        <v>8</v>
      </c>
      <c r="BR12" s="166">
        <v>0</v>
      </c>
      <c r="BS12" s="166">
        <v>99.218848778282307</v>
      </c>
      <c r="BT12" s="207">
        <f>BP12/BP$12</f>
        <v>1</v>
      </c>
    </row>
    <row r="13" spans="1:72" x14ac:dyDescent="0.25">
      <c r="A13" s="173"/>
      <c r="B13" s="183">
        <v>4</v>
      </c>
      <c r="C13" s="180">
        <v>3.1984504457853031</v>
      </c>
      <c r="D13" s="180">
        <v>2.4660795073726547</v>
      </c>
      <c r="E13" s="180">
        <v>2.4944327346041035</v>
      </c>
      <c r="F13" s="180">
        <v>2.0678935890921419</v>
      </c>
      <c r="G13" s="180">
        <v>3.4225176230244241</v>
      </c>
      <c r="H13" s="180">
        <v>2.6477134967672402</v>
      </c>
      <c r="I13" s="180">
        <v>3.5475873931176758</v>
      </c>
      <c r="J13" s="180">
        <v>2.6616146489068897</v>
      </c>
      <c r="L13" s="168"/>
      <c r="M13" s="173"/>
      <c r="N13" s="183">
        <v>4</v>
      </c>
      <c r="O13" s="181">
        <f t="shared" si="17"/>
        <v>1.6973753827449567</v>
      </c>
      <c r="P13" s="181">
        <f t="shared" si="17"/>
        <v>0.94089047838471807</v>
      </c>
      <c r="Q13" s="181">
        <f t="shared" si="17"/>
        <v>0.87704476722873892</v>
      </c>
      <c r="R13" s="181">
        <f>F13-F$8</f>
        <v>0.53757251439702003</v>
      </c>
      <c r="S13" s="181">
        <f t="shared" si="17"/>
        <v>1.927694190014364</v>
      </c>
      <c r="T13" s="181">
        <f>H13-H$8</f>
        <v>1.0673635698891619</v>
      </c>
      <c r="U13" s="181">
        <f t="shared" si="17"/>
        <v>1.8539738923104525</v>
      </c>
      <c r="V13" s="181">
        <f t="shared" si="17"/>
        <v>1.1141038238800409</v>
      </c>
      <c r="Z13" s="170"/>
      <c r="AA13" s="173"/>
      <c r="AB13" s="183">
        <v>4</v>
      </c>
      <c r="AC13" s="180">
        <f t="shared" si="18"/>
        <v>49.057091986848462</v>
      </c>
      <c r="AD13" s="180">
        <f t="shared" si="18"/>
        <v>47.760937989071977</v>
      </c>
      <c r="AE13" s="180">
        <f t="shared" si="18"/>
        <v>33.096028952027886</v>
      </c>
      <c r="AF13" s="180">
        <f t="shared" si="18"/>
        <v>18.601125065640833</v>
      </c>
      <c r="AG13" s="180">
        <f t="shared" si="18"/>
        <v>43.028888169963487</v>
      </c>
      <c r="AH13" s="180">
        <f t="shared" si="18"/>
        <v>31.393046173210642</v>
      </c>
      <c r="AI13" s="180">
        <f t="shared" si="18"/>
        <v>44.459805570994064</v>
      </c>
      <c r="AJ13" s="180">
        <f t="shared" si="18"/>
        <v>18.445427547682797</v>
      </c>
      <c r="AK13" s="196">
        <f>TTEST(AC13:AJ13,'Agonistas S'!AC13:AJ13,2,2)</f>
        <v>0.40057886914755181</v>
      </c>
      <c r="AL13" s="171"/>
      <c r="AM13" s="171"/>
      <c r="AN13" s="171">
        <v>4</v>
      </c>
      <c r="AO13" s="171">
        <f t="shared" si="19"/>
        <v>35.730293931930021</v>
      </c>
      <c r="AP13" s="166">
        <f t="shared" si="20"/>
        <v>8</v>
      </c>
      <c r="AQ13" s="171">
        <f t="shared" si="21"/>
        <v>12.362038067118556</v>
      </c>
      <c r="AR13" s="171">
        <f t="shared" si="22"/>
        <v>4.3706404732728856</v>
      </c>
      <c r="AX13" s="166">
        <f t="shared" si="23"/>
        <v>4</v>
      </c>
      <c r="AY13" s="166">
        <f t="shared" ref="AY13:AY24" si="31">(($AB13-$AB12)*AC12)+(($AB13-$AB12)*(AC13-AC12)/2)</f>
        <v>80.067274486307099</v>
      </c>
      <c r="AZ13" s="166">
        <f t="shared" si="24"/>
        <v>74.756250765503978</v>
      </c>
      <c r="BA13" s="166">
        <f t="shared" si="25"/>
        <v>49.644043428041826</v>
      </c>
      <c r="BB13" s="166">
        <f t="shared" si="26"/>
        <v>28.330944330745233</v>
      </c>
      <c r="BC13" s="166">
        <f t="shared" si="27"/>
        <v>67.07041823413752</v>
      </c>
      <c r="BD13" s="166">
        <f t="shared" si="28"/>
        <v>52.837591798572845</v>
      </c>
      <c r="BE13" s="166">
        <f t="shared" si="29"/>
        <v>79.642565097646852</v>
      </c>
      <c r="BF13" s="166">
        <f t="shared" si="30"/>
        <v>28.361402753261622</v>
      </c>
      <c r="BH13" s="166" t="s">
        <v>207</v>
      </c>
      <c r="BI13" s="167">
        <f>AVERAGE(AY48:BF48)</f>
        <v>364.09061836302135</v>
      </c>
      <c r="BJ13" s="166">
        <f>COUNT(AY48:BF48)</f>
        <v>8</v>
      </c>
      <c r="BK13" s="166">
        <f>STDEV(AY48:BF48)</f>
        <v>51.735525056713485</v>
      </c>
      <c r="BL13" s="166">
        <f>(BK13)/SQRT(BJ13)</f>
        <v>18.291270297924324</v>
      </c>
      <c r="BM13" s="206">
        <f>BI13/BI$12</f>
        <v>0.35607189688658042</v>
      </c>
      <c r="BN13" s="206"/>
      <c r="BO13" s="166" t="s">
        <v>242</v>
      </c>
      <c r="BP13" s="166">
        <v>250.02811175994134</v>
      </c>
      <c r="BQ13" s="166">
        <v>8</v>
      </c>
      <c r="BR13" s="166">
        <v>32.674039442566823</v>
      </c>
      <c r="BS13" s="166">
        <v>11.552017429297861</v>
      </c>
      <c r="BT13" s="208">
        <f>BP13/BP$12</f>
        <v>0.24452149970138948</v>
      </c>
    </row>
    <row r="14" spans="1:72" x14ac:dyDescent="0.25">
      <c r="A14" s="173"/>
      <c r="B14" s="183">
        <v>6</v>
      </c>
      <c r="C14" s="180">
        <v>3.4271124144452454</v>
      </c>
      <c r="D14" s="180">
        <v>2.6788025720509392</v>
      </c>
      <c r="E14" s="180">
        <v>2.7629158266129004</v>
      </c>
      <c r="F14" s="180">
        <v>2.3325446731029817</v>
      </c>
      <c r="G14" s="180">
        <v>3.5452894890445403</v>
      </c>
      <c r="H14" s="180">
        <v>2.7830131042179787</v>
      </c>
      <c r="I14" s="180">
        <v>3.5256900636809378</v>
      </c>
      <c r="J14" s="180">
        <v>2.880249996253474</v>
      </c>
      <c r="L14" s="168"/>
      <c r="M14" s="173"/>
      <c r="N14" s="183">
        <v>6</v>
      </c>
      <c r="O14" s="181">
        <f t="shared" si="17"/>
        <v>1.926037351404899</v>
      </c>
      <c r="P14" s="181">
        <f t="shared" si="17"/>
        <v>1.1536135430630026</v>
      </c>
      <c r="Q14" s="181">
        <f t="shared" si="17"/>
        <v>1.1455278592375358</v>
      </c>
      <c r="R14" s="181">
        <f t="shared" si="17"/>
        <v>0.80222359840785984</v>
      </c>
      <c r="S14" s="181">
        <f t="shared" si="17"/>
        <v>2.0504660560344803</v>
      </c>
      <c r="T14" s="181">
        <f t="shared" si="17"/>
        <v>1.2026631773399004</v>
      </c>
      <c r="U14" s="181">
        <f t="shared" si="17"/>
        <v>1.8320765628737146</v>
      </c>
      <c r="V14" s="181">
        <f t="shared" si="17"/>
        <v>1.3327391712266252</v>
      </c>
      <c r="Z14" s="170"/>
      <c r="AA14" s="173"/>
      <c r="AB14" s="183">
        <v>6</v>
      </c>
      <c r="AC14" s="180">
        <f t="shared" si="18"/>
        <v>55.66581940476587</v>
      </c>
      <c r="AD14" s="180">
        <f t="shared" si="18"/>
        <v>58.559063099644796</v>
      </c>
      <c r="AE14" s="180">
        <f t="shared" si="18"/>
        <v>43.227466386322106</v>
      </c>
      <c r="AF14" s="180">
        <f t="shared" si="18"/>
        <v>27.758602021033216</v>
      </c>
      <c r="AG14" s="180">
        <f t="shared" si="18"/>
        <v>45.769331607912513</v>
      </c>
      <c r="AH14" s="180">
        <f t="shared" si="18"/>
        <v>35.372446392350014</v>
      </c>
      <c r="AI14" s="180">
        <f t="shared" si="18"/>
        <v>43.934689757163419</v>
      </c>
      <c r="AJ14" s="180">
        <f t="shared" si="18"/>
        <v>22.065218066665977</v>
      </c>
      <c r="AK14" s="196">
        <f>TTEST(AC14:AJ14,'Agonistas S'!AC14:AJ14,2,2)</f>
        <v>0.20535051639902233</v>
      </c>
      <c r="AL14" s="171"/>
      <c r="AM14" s="171"/>
      <c r="AN14" s="171">
        <v>6</v>
      </c>
      <c r="AO14" s="171">
        <f t="shared" si="19"/>
        <v>41.544079591982239</v>
      </c>
      <c r="AP14" s="166">
        <f t="shared" si="20"/>
        <v>8</v>
      </c>
      <c r="AQ14" s="171">
        <f t="shared" si="21"/>
        <v>12.665415543900416</v>
      </c>
      <c r="AR14" s="171">
        <f t="shared" si="22"/>
        <v>4.4779006088187439</v>
      </c>
      <c r="AX14" s="166">
        <f t="shared" si="23"/>
        <v>6</v>
      </c>
      <c r="AY14" s="166">
        <f t="shared" si="31"/>
        <v>104.72291139161433</v>
      </c>
      <c r="AZ14" s="166">
        <f t="shared" si="24"/>
        <v>106.32000108871677</v>
      </c>
      <c r="BA14" s="166">
        <f t="shared" si="25"/>
        <v>76.32349533835</v>
      </c>
      <c r="BB14" s="166">
        <f t="shared" si="26"/>
        <v>46.359727086674049</v>
      </c>
      <c r="BC14" s="166">
        <f t="shared" si="27"/>
        <v>88.798219777876</v>
      </c>
      <c r="BD14" s="166">
        <f t="shared" si="28"/>
        <v>66.765492565560663</v>
      </c>
      <c r="BE14" s="166">
        <f t="shared" si="29"/>
        <v>88.39449532815749</v>
      </c>
      <c r="BF14" s="166">
        <f t="shared" si="30"/>
        <v>40.510645614348775</v>
      </c>
      <c r="BH14" s="166" t="s">
        <v>252</v>
      </c>
      <c r="BI14" s="167">
        <f>AVERAGE(AY94:BF94)</f>
        <v>20.378516160329028</v>
      </c>
      <c r="BJ14" s="166">
        <f>COUNT(AY48:BF48)</f>
        <v>8</v>
      </c>
      <c r="BK14" s="166">
        <f>STDEV(AY94:BF94)</f>
        <v>12.239507794787311</v>
      </c>
      <c r="BL14" s="166">
        <f>(BK14)/SQRT(BJ14)</f>
        <v>4.3273194800398569</v>
      </c>
      <c r="BM14" s="206">
        <f t="shared" ref="BM14:BM15" si="32">BI14/BI$12</f>
        <v>1.9929700297048804E-2</v>
      </c>
      <c r="BN14" s="206"/>
      <c r="BO14" s="166" t="s">
        <v>243</v>
      </c>
      <c r="BP14" s="166">
        <v>891.58880291066339</v>
      </c>
      <c r="BQ14" s="166">
        <v>8</v>
      </c>
      <c r="BR14" s="166">
        <v>161.7247910089558</v>
      </c>
      <c r="BS14" s="166">
        <v>57.178348204204916</v>
      </c>
      <c r="BT14" s="206">
        <f t="shared" ref="BT14" si="33">BP14/BP$12</f>
        <v>0.8719524763439469</v>
      </c>
    </row>
    <row r="15" spans="1:72" x14ac:dyDescent="0.25">
      <c r="A15" s="173"/>
      <c r="B15" s="183">
        <v>8</v>
      </c>
      <c r="C15" s="180">
        <v>3.5238540165706063</v>
      </c>
      <c r="D15" s="180">
        <v>2.7442558227211808</v>
      </c>
      <c r="E15" s="180">
        <v>2.8971573726173006</v>
      </c>
      <c r="F15" s="180">
        <v>2.4979516006097562</v>
      </c>
      <c r="G15" s="180">
        <v>3.5365200700431032</v>
      </c>
      <c r="H15" s="180">
        <v>2.828112973368226</v>
      </c>
      <c r="I15" s="180">
        <v>3.3359132085625451</v>
      </c>
      <c r="J15" s="180">
        <v>2.9772096810900535</v>
      </c>
      <c r="L15" s="168"/>
      <c r="M15" s="173"/>
      <c r="N15" s="183">
        <v>8</v>
      </c>
      <c r="O15" s="181">
        <f t="shared" si="17"/>
        <v>2.0227789535302598</v>
      </c>
      <c r="P15" s="181">
        <f t="shared" si="17"/>
        <v>1.2190667937332442</v>
      </c>
      <c r="Q15" s="181">
        <f t="shared" si="17"/>
        <v>1.2797694052419359</v>
      </c>
      <c r="R15" s="181">
        <f t="shared" si="17"/>
        <v>0.96763052591463428</v>
      </c>
      <c r="S15" s="181">
        <f t="shared" si="17"/>
        <v>2.0416966370330432</v>
      </c>
      <c r="T15" s="181">
        <f t="shared" si="17"/>
        <v>1.2477630464901477</v>
      </c>
      <c r="U15" s="181">
        <f t="shared" si="17"/>
        <v>1.6422997077553219</v>
      </c>
      <c r="V15" s="181">
        <f t="shared" si="17"/>
        <v>1.4296988560632047</v>
      </c>
      <c r="Z15" s="170"/>
      <c r="AA15" s="173"/>
      <c r="AB15" s="183">
        <v>8</v>
      </c>
      <c r="AC15" s="180">
        <f t="shared" si="18"/>
        <v>58.461819466192487</v>
      </c>
      <c r="AD15" s="180">
        <f t="shared" si="18"/>
        <v>61.881563133667214</v>
      </c>
      <c r="AE15" s="180">
        <f t="shared" si="18"/>
        <v>48.293185103469284</v>
      </c>
      <c r="AF15" s="180">
        <f t="shared" si="18"/>
        <v>33.482025118153445</v>
      </c>
      <c r="AG15" s="180">
        <f t="shared" si="18"/>
        <v>45.573585648059002</v>
      </c>
      <c r="AH15" s="180">
        <f t="shared" si="18"/>
        <v>36.698913132063169</v>
      </c>
      <c r="AI15" s="180">
        <f t="shared" si="18"/>
        <v>39.383686037297892</v>
      </c>
      <c r="AJ15" s="180">
        <f t="shared" si="18"/>
        <v>23.67051086197359</v>
      </c>
      <c r="AK15" s="196">
        <f>TTEST(AC15:AJ15,'Agonistas S'!AC15:AJ15,2,2)</f>
        <v>0.19288974842676032</v>
      </c>
      <c r="AL15" s="171"/>
      <c r="AM15" s="171"/>
      <c r="AN15" s="171">
        <v>8</v>
      </c>
      <c r="AO15" s="171">
        <f t="shared" si="19"/>
        <v>43.430661062609509</v>
      </c>
      <c r="AP15" s="166">
        <f t="shared" si="20"/>
        <v>8</v>
      </c>
      <c r="AQ15" s="171">
        <f t="shared" si="21"/>
        <v>12.793642987153277</v>
      </c>
      <c r="AR15" s="171">
        <f t="shared" si="22"/>
        <v>4.5232358561478998</v>
      </c>
      <c r="AX15" s="166">
        <f t="shared" si="23"/>
        <v>8</v>
      </c>
      <c r="AY15" s="166">
        <f t="shared" si="31"/>
        <v>114.12763887095835</v>
      </c>
      <c r="AZ15" s="166">
        <f t="shared" si="24"/>
        <v>120.440626233312</v>
      </c>
      <c r="BA15" s="166">
        <f t="shared" si="25"/>
        <v>91.520651489791391</v>
      </c>
      <c r="BB15" s="166">
        <f t="shared" si="26"/>
        <v>61.240627139186657</v>
      </c>
      <c r="BC15" s="166">
        <f t="shared" si="27"/>
        <v>91.342917255971514</v>
      </c>
      <c r="BD15" s="166">
        <f t="shared" si="28"/>
        <v>72.071359524413182</v>
      </c>
      <c r="BE15" s="166">
        <f t="shared" si="29"/>
        <v>83.318375794461303</v>
      </c>
      <c r="BF15" s="166">
        <f t="shared" si="30"/>
        <v>45.735728928639567</v>
      </c>
      <c r="BH15" s="166" t="s">
        <v>251</v>
      </c>
      <c r="BI15" s="167">
        <f>AVERAGE(AY71:BF71)</f>
        <v>271.85189524121154</v>
      </c>
      <c r="BJ15" s="166">
        <f>COUNT(AY71:BF71)</f>
        <v>8</v>
      </c>
      <c r="BK15" s="166">
        <f>STDEV(AY71:BF71)</f>
        <v>85.821653422343118</v>
      </c>
      <c r="BL15" s="166">
        <f>(BK15)/SQRT(BJ15)</f>
        <v>30.342536553790243</v>
      </c>
      <c r="BM15" s="206">
        <f t="shared" si="32"/>
        <v>0.26586463679279865</v>
      </c>
      <c r="BN15" s="206"/>
      <c r="BO15" s="166" t="s">
        <v>244</v>
      </c>
      <c r="BP15" s="166">
        <v>681.48835601776955</v>
      </c>
      <c r="BQ15" s="166">
        <v>8</v>
      </c>
      <c r="BR15" s="166">
        <v>165.80476191639013</v>
      </c>
      <c r="BS15" s="166">
        <v>58.62083575205024</v>
      </c>
      <c r="BT15" s="206">
        <f>BP15/BP$12</f>
        <v>0.66647927574837484</v>
      </c>
    </row>
    <row r="16" spans="1:72" x14ac:dyDescent="0.25">
      <c r="A16" s="173"/>
      <c r="B16" s="183">
        <v>10</v>
      </c>
      <c r="C16" s="180">
        <v>3.4974699432636882</v>
      </c>
      <c r="D16" s="180">
        <v>2.6869842283847198</v>
      </c>
      <c r="E16" s="180">
        <v>2.9687528638196454</v>
      </c>
      <c r="F16" s="180">
        <v>2.5393033324864511</v>
      </c>
      <c r="G16" s="180">
        <v>3.4663647180316079</v>
      </c>
      <c r="H16" s="180">
        <v>2.8431462630849733</v>
      </c>
      <c r="I16" s="180">
        <v>3.2337256711911029</v>
      </c>
      <c r="J16" s="180">
        <v>2.9914736381125682</v>
      </c>
      <c r="L16" s="168"/>
      <c r="M16" s="173"/>
      <c r="N16" s="183">
        <v>10</v>
      </c>
      <c r="O16" s="181">
        <f t="shared" si="17"/>
        <v>1.9963948802233418</v>
      </c>
      <c r="P16" s="181">
        <f t="shared" si="17"/>
        <v>1.1617951993967832</v>
      </c>
      <c r="Q16" s="181">
        <f t="shared" si="17"/>
        <v>1.3513648964442808</v>
      </c>
      <c r="R16" s="181">
        <f t="shared" si="17"/>
        <v>1.0089822577913292</v>
      </c>
      <c r="S16" s="181">
        <f t="shared" si="17"/>
        <v>1.9715412850215479</v>
      </c>
      <c r="T16" s="181">
        <f t="shared" si="17"/>
        <v>1.262796336206895</v>
      </c>
      <c r="U16" s="181">
        <f t="shared" si="17"/>
        <v>1.5401121703838796</v>
      </c>
      <c r="V16" s="181">
        <f t="shared" si="17"/>
        <v>1.4439628130857194</v>
      </c>
      <c r="Z16" s="170"/>
      <c r="AA16" s="173"/>
      <c r="AB16" s="183">
        <v>10</v>
      </c>
      <c r="AC16" s="180">
        <f t="shared" si="18"/>
        <v>57.69927399489427</v>
      </c>
      <c r="AD16" s="180">
        <f t="shared" si="18"/>
        <v>58.97437560389762</v>
      </c>
      <c r="AE16" s="180">
        <f t="shared" si="18"/>
        <v>50.994901752614375</v>
      </c>
      <c r="AF16" s="180">
        <f t="shared" si="18"/>
        <v>34.912880892433542</v>
      </c>
      <c r="AG16" s="180">
        <f t="shared" si="18"/>
        <v>44.007617969230978</v>
      </c>
      <c r="AH16" s="180">
        <f t="shared" si="18"/>
        <v>37.141068711967506</v>
      </c>
      <c r="AI16" s="180">
        <f t="shared" si="18"/>
        <v>36.93314557275491</v>
      </c>
      <c r="AJ16" s="180">
        <f t="shared" si="18"/>
        <v>23.906669090823168</v>
      </c>
      <c r="AK16" s="196">
        <f>TTEST(AC16:AJ16,'Agonistas S'!AC16:AJ16,2,2)</f>
        <v>0.11623629393625975</v>
      </c>
      <c r="AL16" s="171"/>
      <c r="AM16" s="171"/>
      <c r="AN16" s="171">
        <v>10</v>
      </c>
      <c r="AO16" s="171">
        <f t="shared" si="19"/>
        <v>43.071241698577047</v>
      </c>
      <c r="AP16" s="166">
        <f t="shared" si="20"/>
        <v>8</v>
      </c>
      <c r="AQ16" s="171">
        <f t="shared" si="21"/>
        <v>12.172762663462345</v>
      </c>
      <c r="AR16" s="171">
        <f t="shared" si="22"/>
        <v>4.303721512554322</v>
      </c>
      <c r="AX16" s="166">
        <f t="shared" si="23"/>
        <v>10</v>
      </c>
      <c r="AY16" s="166">
        <f t="shared" si="31"/>
        <v>116.16109346108675</v>
      </c>
      <c r="AZ16" s="166">
        <f t="shared" si="24"/>
        <v>120.85593873756483</v>
      </c>
      <c r="BA16" s="166">
        <f t="shared" si="25"/>
        <v>99.288086856083652</v>
      </c>
      <c r="BB16" s="166">
        <f t="shared" si="26"/>
        <v>68.394906010586993</v>
      </c>
      <c r="BC16" s="166">
        <f t="shared" si="27"/>
        <v>89.581203617289987</v>
      </c>
      <c r="BD16" s="166">
        <f t="shared" si="28"/>
        <v>73.839981844030675</v>
      </c>
      <c r="BE16" s="166">
        <f t="shared" si="29"/>
        <v>76.316831610052802</v>
      </c>
      <c r="BF16" s="166">
        <f t="shared" si="30"/>
        <v>47.577179952796754</v>
      </c>
    </row>
    <row r="17" spans="1:74" x14ac:dyDescent="0.25">
      <c r="A17" s="173"/>
      <c r="B17" s="183">
        <v>12</v>
      </c>
      <c r="C17" s="180">
        <v>3.4798805610590779</v>
      </c>
      <c r="D17" s="180">
        <v>2.6869842283847198</v>
      </c>
      <c r="E17" s="180">
        <v>2.9419045546187661</v>
      </c>
      <c r="F17" s="180">
        <v>2.6137364498644988</v>
      </c>
      <c r="G17" s="180">
        <v>3.3874399470186773</v>
      </c>
      <c r="H17" s="180">
        <v>2.8506629079433488</v>
      </c>
      <c r="I17" s="180">
        <v>3.1680336828808904</v>
      </c>
      <c r="J17" s="180">
        <v>2.9810269838339809</v>
      </c>
      <c r="L17" s="168"/>
      <c r="M17" s="173"/>
      <c r="N17" s="183">
        <v>12</v>
      </c>
      <c r="O17" s="181">
        <f t="shared" si="17"/>
        <v>1.9788054980187315</v>
      </c>
      <c r="P17" s="181">
        <f t="shared" si="17"/>
        <v>1.1617951993967832</v>
      </c>
      <c r="Q17" s="181">
        <f t="shared" si="17"/>
        <v>1.3245165872434015</v>
      </c>
      <c r="R17" s="181">
        <f t="shared" si="17"/>
        <v>1.0834153751693769</v>
      </c>
      <c r="S17" s="181">
        <f t="shared" si="17"/>
        <v>1.8926165140086173</v>
      </c>
      <c r="T17" s="181">
        <f t="shared" si="17"/>
        <v>1.2703129810652705</v>
      </c>
      <c r="U17" s="181">
        <f t="shared" si="17"/>
        <v>1.4744201820736671</v>
      </c>
      <c r="V17" s="181">
        <f t="shared" si="17"/>
        <v>1.4335161588071321</v>
      </c>
      <c r="Z17" s="170"/>
      <c r="AA17" s="173"/>
      <c r="AB17" s="183">
        <v>12</v>
      </c>
      <c r="AC17" s="180">
        <f t="shared" si="18"/>
        <v>57.190910347362184</v>
      </c>
      <c r="AD17" s="180">
        <f t="shared" si="18"/>
        <v>58.97437560389762</v>
      </c>
      <c r="AE17" s="180">
        <f t="shared" si="18"/>
        <v>49.981758009184965</v>
      </c>
      <c r="AF17" s="180">
        <f t="shared" si="18"/>
        <v>37.488421286137616</v>
      </c>
      <c r="AG17" s="180">
        <f t="shared" si="18"/>
        <v>42.245904330549493</v>
      </c>
      <c r="AH17" s="180">
        <f t="shared" si="18"/>
        <v>37.362146501919717</v>
      </c>
      <c r="AI17" s="180">
        <f t="shared" si="18"/>
        <v>35.357798131263003</v>
      </c>
      <c r="AJ17" s="180">
        <f t="shared" si="18"/>
        <v>23.733711238528677</v>
      </c>
      <c r="AK17" s="196">
        <f>TTEST(AC17:AJ17,'Agonistas S'!AC17:AJ17,2,2)</f>
        <v>0.11817737219195115</v>
      </c>
      <c r="AL17" s="171"/>
      <c r="AM17" s="171"/>
      <c r="AN17" s="171">
        <v>12</v>
      </c>
      <c r="AO17" s="171">
        <f t="shared" si="19"/>
        <v>42.791878181105403</v>
      </c>
      <c r="AP17" s="166">
        <f t="shared" si="20"/>
        <v>8</v>
      </c>
      <c r="AQ17" s="171">
        <f t="shared" si="21"/>
        <v>11.93605417030159</v>
      </c>
      <c r="AR17" s="171">
        <f t="shared" si="22"/>
        <v>4.2200324222151115</v>
      </c>
      <c r="AX17" s="166">
        <f t="shared" si="23"/>
        <v>12</v>
      </c>
      <c r="AY17" s="166">
        <f t="shared" si="31"/>
        <v>114.89018434225645</v>
      </c>
      <c r="AZ17" s="166">
        <f t="shared" si="24"/>
        <v>117.94875120779524</v>
      </c>
      <c r="BA17" s="166">
        <f t="shared" si="25"/>
        <v>100.97665976179934</v>
      </c>
      <c r="BB17" s="166">
        <f t="shared" si="26"/>
        <v>72.401302178571157</v>
      </c>
      <c r="BC17" s="166">
        <f t="shared" si="27"/>
        <v>86.253522299780471</v>
      </c>
      <c r="BD17" s="166">
        <f t="shared" si="28"/>
        <v>74.503215213887216</v>
      </c>
      <c r="BE17" s="166">
        <f t="shared" si="29"/>
        <v>72.290943704017906</v>
      </c>
      <c r="BF17" s="166">
        <f t="shared" si="30"/>
        <v>47.640380329351842</v>
      </c>
      <c r="BH17" s="205" t="s">
        <v>245</v>
      </c>
      <c r="BI17" s="205"/>
      <c r="BJ17" s="205"/>
      <c r="BO17" s="205" t="s">
        <v>246</v>
      </c>
      <c r="BP17" s="205"/>
      <c r="BQ17" s="205"/>
    </row>
    <row r="18" spans="1:74" x14ac:dyDescent="0.25">
      <c r="A18" s="173"/>
      <c r="B18" s="183">
        <v>14</v>
      </c>
      <c r="C18" s="180">
        <v>3.4447017966498557</v>
      </c>
      <c r="D18" s="180">
        <v>2.6624392593833797</v>
      </c>
      <c r="E18" s="180">
        <v>2.9687528638196454</v>
      </c>
      <c r="F18" s="180">
        <v>2.6550881817411938</v>
      </c>
      <c r="G18" s="180">
        <v>3.3786705280172402</v>
      </c>
      <c r="H18" s="180">
        <v>2.8656961976600979</v>
      </c>
      <c r="I18" s="180">
        <v>3.1753327926931361</v>
      </c>
      <c r="J18" s="180">
        <v>3.000837191192693</v>
      </c>
      <c r="L18" s="168"/>
      <c r="M18" s="173"/>
      <c r="N18" s="183">
        <v>14</v>
      </c>
      <c r="O18" s="181">
        <f t="shared" si="17"/>
        <v>1.9436267336095092</v>
      </c>
      <c r="P18" s="181">
        <f t="shared" si="17"/>
        <v>1.137250230395443</v>
      </c>
      <c r="Q18" s="181">
        <f t="shared" si="17"/>
        <v>1.3513648964442808</v>
      </c>
      <c r="R18" s="181">
        <f t="shared" si="17"/>
        <v>1.1247671070460719</v>
      </c>
      <c r="S18" s="181">
        <f t="shared" si="17"/>
        <v>1.8838470950071802</v>
      </c>
      <c r="T18" s="181">
        <f t="shared" si="17"/>
        <v>1.2853462707820196</v>
      </c>
      <c r="U18" s="181">
        <f t="shared" si="17"/>
        <v>1.4817192918859128</v>
      </c>
      <c r="V18" s="181">
        <f t="shared" si="17"/>
        <v>1.4533263661658442</v>
      </c>
      <c r="Z18" s="170"/>
      <c r="AA18" s="173"/>
      <c r="AB18" s="183">
        <v>14</v>
      </c>
      <c r="AC18" s="180">
        <f t="shared" si="18"/>
        <v>56.174183052297948</v>
      </c>
      <c r="AD18" s="180">
        <f t="shared" si="18"/>
        <v>57.728438091139239</v>
      </c>
      <c r="AE18" s="180">
        <f t="shared" si="18"/>
        <v>50.994901752614375</v>
      </c>
      <c r="AF18" s="180">
        <f t="shared" si="18"/>
        <v>38.919277060417713</v>
      </c>
      <c r="AG18" s="180">
        <f t="shared" si="18"/>
        <v>42.050158370695996</v>
      </c>
      <c r="AH18" s="180">
        <f t="shared" si="18"/>
        <v>37.804302081824105</v>
      </c>
      <c r="AI18" s="180">
        <f t="shared" si="18"/>
        <v>35.532836735873204</v>
      </c>
      <c r="AJ18" s="180">
        <f t="shared" si="18"/>
        <v>24.061694804070267</v>
      </c>
      <c r="AK18" s="196">
        <f>TTEST(AC18:AJ18,'Agonistas S'!AC18:AJ18,2,2)</f>
        <v>0.10701858285508516</v>
      </c>
      <c r="AL18" s="171"/>
      <c r="AM18" s="171"/>
      <c r="AN18" s="171">
        <v>14</v>
      </c>
      <c r="AO18" s="171">
        <f t="shared" si="19"/>
        <v>42.908223993616609</v>
      </c>
      <c r="AP18" s="166">
        <f t="shared" si="20"/>
        <v>8</v>
      </c>
      <c r="AQ18" s="171">
        <f t="shared" si="21"/>
        <v>11.422438854201358</v>
      </c>
      <c r="AR18" s="171">
        <f t="shared" si="22"/>
        <v>4.0384419857472391</v>
      </c>
      <c r="AX18" s="166">
        <f t="shared" si="23"/>
        <v>14</v>
      </c>
      <c r="AY18" s="166">
        <f t="shared" si="31"/>
        <v>113.36509339966014</v>
      </c>
      <c r="AZ18" s="166">
        <f t="shared" si="24"/>
        <v>116.70281369503687</v>
      </c>
      <c r="BA18" s="166">
        <f t="shared" si="25"/>
        <v>100.97665976179934</v>
      </c>
      <c r="BB18" s="166">
        <f t="shared" si="26"/>
        <v>76.407698346555321</v>
      </c>
      <c r="BC18" s="166">
        <f t="shared" si="27"/>
        <v>84.296062701245489</v>
      </c>
      <c r="BD18" s="166">
        <f t="shared" si="28"/>
        <v>75.166448583743829</v>
      </c>
      <c r="BE18" s="166">
        <f t="shared" si="29"/>
        <v>70.890634867136214</v>
      </c>
      <c r="BF18" s="166">
        <f t="shared" si="30"/>
        <v>47.795406042598941</v>
      </c>
      <c r="BH18" s="188" t="s">
        <v>206</v>
      </c>
      <c r="BO18" s="188" t="s">
        <v>241</v>
      </c>
    </row>
    <row r="19" spans="1:74" x14ac:dyDescent="0.25">
      <c r="A19" s="173"/>
      <c r="B19" s="183">
        <v>16</v>
      </c>
      <c r="C19" s="180">
        <v>3.4359071055475514</v>
      </c>
      <c r="D19" s="180">
        <v>2.7197108537198407</v>
      </c>
      <c r="E19" s="180">
        <v>2.932955118218473</v>
      </c>
      <c r="F19" s="180">
        <v>2.6468178353658534</v>
      </c>
      <c r="G19" s="180">
        <v>3.3348234330100563</v>
      </c>
      <c r="H19" s="180">
        <v>2.9032794219519698</v>
      </c>
      <c r="I19" s="180">
        <v>3.2118283417543654</v>
      </c>
      <c r="J19" s="180">
        <v>2.9715321288647942</v>
      </c>
      <c r="L19" s="168"/>
      <c r="M19" s="173"/>
      <c r="N19" s="183">
        <v>16</v>
      </c>
      <c r="O19" s="181">
        <f t="shared" si="17"/>
        <v>1.934832042507205</v>
      </c>
      <c r="P19" s="181">
        <f t="shared" si="17"/>
        <v>1.194521824731904</v>
      </c>
      <c r="Q19" s="181">
        <f t="shared" si="17"/>
        <v>1.3155671508431084</v>
      </c>
      <c r="R19" s="181">
        <f t="shared" si="17"/>
        <v>1.1164967606707314</v>
      </c>
      <c r="S19" s="181">
        <f t="shared" si="17"/>
        <v>1.8399999999999963</v>
      </c>
      <c r="T19" s="181">
        <f t="shared" si="17"/>
        <v>1.3229294950738915</v>
      </c>
      <c r="U19" s="181">
        <f t="shared" si="17"/>
        <v>1.5182148409471421</v>
      </c>
      <c r="V19" s="181">
        <f t="shared" si="17"/>
        <v>1.4240213038379455</v>
      </c>
      <c r="Z19" s="170"/>
      <c r="AA19" s="173"/>
      <c r="AB19" s="183">
        <v>16</v>
      </c>
      <c r="AC19" s="180">
        <f t="shared" si="18"/>
        <v>55.920001228531937</v>
      </c>
      <c r="AD19" s="180">
        <f t="shared" si="18"/>
        <v>60.635625620908826</v>
      </c>
      <c r="AE19" s="180">
        <f t="shared" si="18"/>
        <v>49.644043428041826</v>
      </c>
      <c r="AF19" s="180">
        <f t="shared" si="18"/>
        <v>38.633105905561649</v>
      </c>
      <c r="AG19" s="180">
        <f t="shared" si="18"/>
        <v>41.071428571428491</v>
      </c>
      <c r="AH19" s="180">
        <f t="shared" si="18"/>
        <v>38.909691031585048</v>
      </c>
      <c r="AI19" s="180">
        <f t="shared" si="18"/>
        <v>36.408029758924272</v>
      </c>
      <c r="AJ19" s="180">
        <f t="shared" si="18"/>
        <v>23.576511652946117</v>
      </c>
      <c r="AK19" s="196">
        <f>TTEST(AC19:AJ19,'Agonistas S'!AC19:AJ19,2,2)</f>
        <v>0.10114613051998148</v>
      </c>
      <c r="AL19" s="171"/>
      <c r="AM19" s="171"/>
      <c r="AN19" s="171">
        <v>16</v>
      </c>
      <c r="AO19" s="171">
        <f t="shared" si="19"/>
        <v>43.099804649741024</v>
      </c>
      <c r="AP19" s="166">
        <f t="shared" si="20"/>
        <v>8</v>
      </c>
      <c r="AQ19" s="171">
        <f t="shared" si="21"/>
        <v>11.845741239465118</v>
      </c>
      <c r="AR19" s="171">
        <f t="shared" si="22"/>
        <v>4.188101979303462</v>
      </c>
      <c r="AX19" s="166">
        <f t="shared" si="23"/>
        <v>16</v>
      </c>
      <c r="AY19" s="166">
        <f t="shared" si="31"/>
        <v>112.09418428082989</v>
      </c>
      <c r="AZ19" s="166">
        <f t="shared" si="24"/>
        <v>118.36406371204806</v>
      </c>
      <c r="BA19" s="166">
        <f t="shared" si="25"/>
        <v>100.63894518065621</v>
      </c>
      <c r="BB19" s="166">
        <f t="shared" si="26"/>
        <v>77.552382965979362</v>
      </c>
      <c r="BC19" s="166">
        <f t="shared" si="27"/>
        <v>83.12158694212448</v>
      </c>
      <c r="BD19" s="166">
        <f t="shared" si="28"/>
        <v>76.713993113409146</v>
      </c>
      <c r="BE19" s="166">
        <f t="shared" si="29"/>
        <v>71.940866494797476</v>
      </c>
      <c r="BF19" s="166">
        <f t="shared" si="30"/>
        <v>47.638206457016381</v>
      </c>
      <c r="BH19" s="166" t="s">
        <v>199</v>
      </c>
      <c r="BI19" s="166">
        <v>1227.4849187515538</v>
      </c>
      <c r="BJ19" s="166">
        <v>8</v>
      </c>
      <c r="BK19" s="166">
        <v>177.79914161436167</v>
      </c>
      <c r="BL19" s="166">
        <v>62.861489362331206</v>
      </c>
      <c r="BM19" s="207">
        <f>BI19/BI$19</f>
        <v>1</v>
      </c>
      <c r="BN19" s="207">
        <f>BI19/BI12</f>
        <v>1.2004508256341462</v>
      </c>
      <c r="BO19" s="166" t="s">
        <v>199</v>
      </c>
      <c r="BP19" s="166">
        <v>1227.4849187515538</v>
      </c>
      <c r="BQ19" s="166">
        <v>8</v>
      </c>
      <c r="BR19" s="166">
        <v>177.79914161436167</v>
      </c>
      <c r="BS19" s="166">
        <v>62.861489362331206</v>
      </c>
      <c r="BT19" s="207">
        <f>BP19/BP$19</f>
        <v>1</v>
      </c>
      <c r="BU19" s="207">
        <f>BP19/BP12</f>
        <v>1.2004508256341462</v>
      </c>
    </row>
    <row r="20" spans="1:74" x14ac:dyDescent="0.25">
      <c r="B20" s="183">
        <v>18</v>
      </c>
      <c r="C20" s="180">
        <v>3.4534964877521617</v>
      </c>
      <c r="D20" s="180">
        <v>2.6869842283847198</v>
      </c>
      <c r="E20" s="180">
        <v>2.932955118218473</v>
      </c>
      <c r="F20" s="180">
        <v>2.6550881817411938</v>
      </c>
      <c r="G20" s="180">
        <v>3.3699011090158049</v>
      </c>
      <c r="H20" s="180">
        <v>2.9483792911022153</v>
      </c>
      <c r="I20" s="180">
        <v>3.1972301221298736</v>
      </c>
      <c r="J20" s="180">
        <v>2.9859814696584905</v>
      </c>
      <c r="L20" s="168"/>
      <c r="N20" s="183">
        <v>18</v>
      </c>
      <c r="O20" s="181">
        <f t="shared" si="17"/>
        <v>1.9524214247118152</v>
      </c>
      <c r="P20" s="181">
        <f t="shared" si="17"/>
        <v>1.1617951993967832</v>
      </c>
      <c r="Q20" s="181">
        <f t="shared" si="17"/>
        <v>1.3155671508431084</v>
      </c>
      <c r="R20" s="181">
        <f t="shared" si="17"/>
        <v>1.1247671070460719</v>
      </c>
      <c r="S20" s="181">
        <f t="shared" si="17"/>
        <v>1.8750776760057448</v>
      </c>
      <c r="T20" s="181">
        <f t="shared" si="17"/>
        <v>1.368029364224137</v>
      </c>
      <c r="U20" s="181">
        <f t="shared" si="17"/>
        <v>1.5036166213226503</v>
      </c>
      <c r="V20" s="181">
        <f t="shared" si="17"/>
        <v>1.4384706446316418</v>
      </c>
      <c r="Z20" s="170"/>
      <c r="AB20" s="183">
        <v>18</v>
      </c>
      <c r="AC20" s="180">
        <f t="shared" si="18"/>
        <v>56.428364876064023</v>
      </c>
      <c r="AD20" s="180">
        <f t="shared" si="18"/>
        <v>58.97437560389762</v>
      </c>
      <c r="AE20" s="180">
        <f t="shared" si="18"/>
        <v>49.644043428041826</v>
      </c>
      <c r="AF20" s="180">
        <f t="shared" si="18"/>
        <v>38.919277060417713</v>
      </c>
      <c r="AG20" s="180">
        <f t="shared" si="18"/>
        <v>41.854412410842521</v>
      </c>
      <c r="AH20" s="180">
        <f t="shared" si="18"/>
        <v>40.236157771298146</v>
      </c>
      <c r="AI20" s="180">
        <f t="shared" si="18"/>
        <v>36.057952549703842</v>
      </c>
      <c r="AJ20" s="180">
        <f t="shared" si="18"/>
        <v>23.815739149530494</v>
      </c>
      <c r="AK20" s="196">
        <f>TTEST(AC20:AJ20,'Agonistas S'!AC20:AJ20,2,2)</f>
        <v>6.224424682888062E-2</v>
      </c>
      <c r="AL20" s="171"/>
      <c r="AM20" s="171"/>
      <c r="AN20" s="171">
        <v>18</v>
      </c>
      <c r="AO20" s="171">
        <f t="shared" si="19"/>
        <v>43.241290356224518</v>
      </c>
      <c r="AP20" s="166">
        <f t="shared" si="20"/>
        <v>8</v>
      </c>
      <c r="AQ20" s="171">
        <f t="shared" si="21"/>
        <v>11.470524870572802</v>
      </c>
      <c r="AR20" s="171">
        <f t="shared" si="22"/>
        <v>4.0554429598754869</v>
      </c>
      <c r="AX20" s="166">
        <f t="shared" si="23"/>
        <v>18</v>
      </c>
      <c r="AY20" s="166">
        <f t="shared" si="31"/>
        <v>112.34836610459595</v>
      </c>
      <c r="AZ20" s="166">
        <f t="shared" si="24"/>
        <v>119.61000122480644</v>
      </c>
      <c r="BA20" s="166">
        <f t="shared" si="25"/>
        <v>99.288086856083652</v>
      </c>
      <c r="BB20" s="166">
        <f t="shared" si="26"/>
        <v>77.552382965979362</v>
      </c>
      <c r="BC20" s="166">
        <f t="shared" si="27"/>
        <v>82.925840982271012</v>
      </c>
      <c r="BD20" s="166">
        <f t="shared" si="28"/>
        <v>79.145848802883194</v>
      </c>
      <c r="BE20" s="166">
        <f t="shared" si="29"/>
        <v>72.465982308628114</v>
      </c>
      <c r="BF20" s="166">
        <f t="shared" si="30"/>
        <v>47.39225080247661</v>
      </c>
      <c r="BH20" s="166" t="s">
        <v>207</v>
      </c>
      <c r="BI20" s="166">
        <v>549.69010186981166</v>
      </c>
      <c r="BJ20" s="166">
        <v>8</v>
      </c>
      <c r="BK20" s="166">
        <v>166.91239557573883</v>
      </c>
      <c r="BL20" s="166">
        <v>59.012443387848208</v>
      </c>
      <c r="BM20" s="206">
        <f t="shared" ref="BM20:BM22" si="34">BI20/BI$19</f>
        <v>0.44781821224238633</v>
      </c>
      <c r="BN20" s="206"/>
      <c r="BO20" s="166" t="s">
        <v>242</v>
      </c>
      <c r="BP20" s="166">
        <v>289.45206674874453</v>
      </c>
      <c r="BQ20" s="166">
        <v>8</v>
      </c>
      <c r="BR20" s="166">
        <v>105.45772773010626</v>
      </c>
      <c r="BS20" s="166">
        <v>37.28493720324137</v>
      </c>
      <c r="BT20" s="208">
        <f t="shared" ref="BT20" si="35">BP20/BP$19</f>
        <v>0.23580906154280043</v>
      </c>
    </row>
    <row r="21" spans="1:74" x14ac:dyDescent="0.25">
      <c r="B21" s="183">
        <v>20</v>
      </c>
      <c r="C21" s="180">
        <v>3.488675252161384</v>
      </c>
      <c r="D21" s="180">
        <v>2.7033475410522794</v>
      </c>
      <c r="E21" s="180">
        <v>2.9061068090175937</v>
      </c>
      <c r="F21" s="180">
        <v>2.6302771426151761</v>
      </c>
      <c r="G21" s="180">
        <v>3.3523622710129306</v>
      </c>
      <c r="H21" s="180">
        <v>2.9709292256773381</v>
      </c>
      <c r="I21" s="180">
        <v>3.2483238908155947</v>
      </c>
      <c r="J21" s="180">
        <v>2.9629154075485666</v>
      </c>
      <c r="L21" s="168"/>
      <c r="N21" s="183">
        <v>20</v>
      </c>
      <c r="O21" s="181">
        <f t="shared" si="17"/>
        <v>1.9876001891210375</v>
      </c>
      <c r="P21" s="181">
        <f t="shared" si="17"/>
        <v>1.1781585120643427</v>
      </c>
      <c r="Q21" s="181">
        <f t="shared" si="17"/>
        <v>1.2887188416422291</v>
      </c>
      <c r="R21" s="181">
        <f t="shared" si="17"/>
        <v>1.0999560679200542</v>
      </c>
      <c r="S21" s="181">
        <f t="shared" si="17"/>
        <v>1.8575388380028706</v>
      </c>
      <c r="T21" s="181">
        <f t="shared" si="17"/>
        <v>1.3905792987992598</v>
      </c>
      <c r="U21" s="181">
        <f t="shared" si="17"/>
        <v>1.5547103900083714</v>
      </c>
      <c r="V21" s="181">
        <f t="shared" si="17"/>
        <v>1.4154045825217179</v>
      </c>
      <c r="Z21" s="170"/>
      <c r="AB21" s="183">
        <v>20</v>
      </c>
      <c r="AC21" s="180">
        <f t="shared" si="18"/>
        <v>57.445092171128252</v>
      </c>
      <c r="AD21" s="180">
        <f t="shared" si="18"/>
        <v>59.805000612403177</v>
      </c>
      <c r="AE21" s="180">
        <f t="shared" si="18"/>
        <v>48.630899684612416</v>
      </c>
      <c r="AF21" s="180">
        <f t="shared" si="18"/>
        <v>38.060763595849629</v>
      </c>
      <c r="AG21" s="180">
        <f t="shared" si="18"/>
        <v>41.462920491135506</v>
      </c>
      <c r="AH21" s="180">
        <f t="shared" si="18"/>
        <v>40.899391141154702</v>
      </c>
      <c r="AI21" s="180">
        <f t="shared" si="18"/>
        <v>37.28322278197534</v>
      </c>
      <c r="AJ21" s="180">
        <f t="shared" si="18"/>
        <v>23.433850704001951</v>
      </c>
      <c r="AK21" s="196">
        <f>TTEST(AC21:AJ21,'Agonistas S'!AC21:AJ21,2,2)</f>
        <v>4.4090569554161088E-2</v>
      </c>
      <c r="AL21" s="171"/>
      <c r="AM21" s="171"/>
      <c r="AN21" s="171">
        <v>20</v>
      </c>
      <c r="AO21" s="171">
        <f t="shared" si="19"/>
        <v>43.377642647782622</v>
      </c>
      <c r="AP21" s="166">
        <f t="shared" si="20"/>
        <v>8</v>
      </c>
      <c r="AQ21" s="171">
        <f t="shared" si="21"/>
        <v>11.76144925595214</v>
      </c>
      <c r="AR21" s="171">
        <f t="shared" si="22"/>
        <v>4.1583002627326158</v>
      </c>
      <c r="AX21" s="166">
        <f t="shared" si="23"/>
        <v>20</v>
      </c>
      <c r="AY21" s="166">
        <f t="shared" si="31"/>
        <v>113.87345704719228</v>
      </c>
      <c r="AZ21" s="166">
        <f t="shared" si="24"/>
        <v>118.77937621630079</v>
      </c>
      <c r="BA21" s="166">
        <f t="shared" si="25"/>
        <v>98.274943112654242</v>
      </c>
      <c r="BB21" s="166">
        <f t="shared" si="26"/>
        <v>76.980040656267334</v>
      </c>
      <c r="BC21" s="166">
        <f t="shared" si="27"/>
        <v>83.317332901978034</v>
      </c>
      <c r="BD21" s="166">
        <f t="shared" si="28"/>
        <v>81.135548912452848</v>
      </c>
      <c r="BE21" s="166">
        <f t="shared" si="29"/>
        <v>73.341175331679182</v>
      </c>
      <c r="BF21" s="166">
        <f t="shared" si="30"/>
        <v>47.249589853532441</v>
      </c>
      <c r="BH21" s="166" t="s">
        <v>252</v>
      </c>
      <c r="BI21" s="166">
        <v>28.752521563126585</v>
      </c>
      <c r="BJ21" s="166">
        <v>8</v>
      </c>
      <c r="BK21" s="166">
        <v>7.586728063258545</v>
      </c>
      <c r="BL21" s="166">
        <v>2.6823134302741996</v>
      </c>
      <c r="BM21" s="206">
        <f t="shared" si="34"/>
        <v>2.3423930611196513E-2</v>
      </c>
      <c r="BN21" s="206"/>
      <c r="BO21" s="166" t="s">
        <v>243</v>
      </c>
      <c r="BP21" s="166">
        <v>1109.5680871451586</v>
      </c>
      <c r="BQ21" s="166">
        <v>8</v>
      </c>
      <c r="BR21" s="166">
        <v>167.64002170938136</v>
      </c>
      <c r="BS21" s="166">
        <v>59.269698074481795</v>
      </c>
      <c r="BT21" s="206">
        <f>BP21/BP$19</f>
        <v>0.90393622780610161</v>
      </c>
    </row>
    <row r="22" spans="1:74" x14ac:dyDescent="0.25">
      <c r="B22" s="183">
        <v>22</v>
      </c>
      <c r="C22" s="180">
        <v>3.4974699432636882</v>
      </c>
      <c r="D22" s="180">
        <v>2.7442558227211808</v>
      </c>
      <c r="E22" s="180">
        <v>2.834511317815247</v>
      </c>
      <c r="F22" s="180">
        <v>2.6633585281165324</v>
      </c>
      <c r="G22" s="180">
        <v>3.4137482040229887</v>
      </c>
      <c r="H22" s="180">
        <v>2.9784458705357135</v>
      </c>
      <c r="I22" s="180">
        <v>3.2775203300645783</v>
      </c>
      <c r="J22" s="180">
        <v>2.9705393499849229</v>
      </c>
      <c r="L22" s="168"/>
      <c r="N22" s="183">
        <v>22</v>
      </c>
      <c r="O22" s="181">
        <f t="shared" si="17"/>
        <v>1.9963948802233418</v>
      </c>
      <c r="P22" s="181">
        <f t="shared" si="17"/>
        <v>1.2190667937332442</v>
      </c>
      <c r="Q22" s="181">
        <f t="shared" si="17"/>
        <v>1.2171233504398824</v>
      </c>
      <c r="R22" s="181">
        <f t="shared" si="17"/>
        <v>1.1330374534214105</v>
      </c>
      <c r="S22" s="181">
        <f t="shared" si="17"/>
        <v>1.9189247710129287</v>
      </c>
      <c r="T22" s="181">
        <f t="shared" si="17"/>
        <v>1.3980959436576352</v>
      </c>
      <c r="U22" s="181">
        <f t="shared" si="17"/>
        <v>1.583906829257355</v>
      </c>
      <c r="V22" s="181">
        <f t="shared" si="17"/>
        <v>1.4230285249580741</v>
      </c>
      <c r="Z22" s="170"/>
      <c r="AB22" s="183">
        <v>22</v>
      </c>
      <c r="AC22" s="180">
        <f t="shared" si="18"/>
        <v>57.69927399489427</v>
      </c>
      <c r="AD22" s="180">
        <f t="shared" si="18"/>
        <v>61.881563133667214</v>
      </c>
      <c r="AE22" s="180">
        <f t="shared" si="18"/>
        <v>45.929183035467261</v>
      </c>
      <c r="AF22" s="180">
        <f t="shared" si="18"/>
        <v>39.205448215273719</v>
      </c>
      <c r="AG22" s="180">
        <f t="shared" si="18"/>
        <v>42.833142210110019</v>
      </c>
      <c r="AH22" s="180">
        <f t="shared" si="18"/>
        <v>41.12046893110692</v>
      </c>
      <c r="AI22" s="180">
        <f t="shared" si="18"/>
        <v>37.983377200416193</v>
      </c>
      <c r="AJ22" s="180">
        <f t="shared" si="18"/>
        <v>23.560074916524403</v>
      </c>
      <c r="AK22" s="196">
        <f>TTEST(AC22:AJ22,'Agonistas S'!AC22:AJ22,2,2)</f>
        <v>3.6972893355526677E-2</v>
      </c>
      <c r="AL22" s="171"/>
      <c r="AM22" s="171"/>
      <c r="AN22" s="171">
        <v>22</v>
      </c>
      <c r="AO22" s="171">
        <f t="shared" si="19"/>
        <v>43.776566454682502</v>
      </c>
      <c r="AP22" s="166">
        <f t="shared" si="20"/>
        <v>8</v>
      </c>
      <c r="AQ22" s="171">
        <f t="shared" si="21"/>
        <v>11.936582696585656</v>
      </c>
      <c r="AR22" s="171">
        <f t="shared" si="22"/>
        <v>4.2202192844748616</v>
      </c>
      <c r="AX22" s="166">
        <f t="shared" si="23"/>
        <v>22</v>
      </c>
      <c r="AY22" s="166">
        <f t="shared" si="31"/>
        <v>115.14436616602252</v>
      </c>
      <c r="AZ22" s="166">
        <f t="shared" si="24"/>
        <v>121.68656374607039</v>
      </c>
      <c r="BA22" s="166">
        <f t="shared" si="25"/>
        <v>94.560082720079677</v>
      </c>
      <c r="BB22" s="166">
        <f t="shared" si="26"/>
        <v>77.266211811123355</v>
      </c>
      <c r="BC22" s="166">
        <f t="shared" si="27"/>
        <v>84.296062701245518</v>
      </c>
      <c r="BD22" s="166">
        <f t="shared" si="28"/>
        <v>82.019860072261622</v>
      </c>
      <c r="BE22" s="166">
        <f t="shared" si="29"/>
        <v>75.26659998239154</v>
      </c>
      <c r="BF22" s="166">
        <f t="shared" si="30"/>
        <v>46.993925620526355</v>
      </c>
      <c r="BH22" s="166" t="s">
        <v>251</v>
      </c>
      <c r="BI22" s="166">
        <v>324.62552377035047</v>
      </c>
      <c r="BJ22" s="166">
        <v>8</v>
      </c>
      <c r="BK22" s="166">
        <v>73.035410073928958</v>
      </c>
      <c r="BL22" s="166">
        <v>25.821916865007726</v>
      </c>
      <c r="BM22" s="206">
        <f t="shared" si="34"/>
        <v>0.26446396107295517</v>
      </c>
      <c r="BN22" s="206"/>
      <c r="BO22" s="166" t="s">
        <v>244</v>
      </c>
      <c r="BP22" s="166">
        <v>614.76084619462426</v>
      </c>
      <c r="BQ22" s="166">
        <v>8</v>
      </c>
      <c r="BR22" s="166">
        <v>204.39826776593102</v>
      </c>
      <c r="BS22" s="166">
        <v>72.265700600036766</v>
      </c>
      <c r="BT22" s="206">
        <f>BP22/BP$19</f>
        <v>0.50082965322285433</v>
      </c>
    </row>
    <row r="23" spans="1:74" x14ac:dyDescent="0.25">
      <c r="B23" s="183">
        <v>24</v>
      </c>
      <c r="C23" s="180">
        <v>3.5414433987752165</v>
      </c>
      <c r="D23" s="180">
        <v>2.768800791722521</v>
      </c>
      <c r="E23" s="180">
        <v>2.8792584998167126</v>
      </c>
      <c r="F23" s="180">
        <v>2.6702771426151801</v>
      </c>
      <c r="G23" s="180">
        <v>3.3874399470186773</v>
      </c>
      <c r="H23" s="180">
        <v>3.0385790294027082</v>
      </c>
      <c r="I23" s="180">
        <v>3.2337256711911029</v>
      </c>
      <c r="J23" s="180">
        <v>2.9789918631501902</v>
      </c>
      <c r="L23" s="168"/>
      <c r="N23" s="183">
        <v>24</v>
      </c>
      <c r="O23" s="181">
        <f t="shared" si="17"/>
        <v>2.0403683357348701</v>
      </c>
      <c r="P23" s="181">
        <f t="shared" si="17"/>
        <v>1.2436117627345844</v>
      </c>
      <c r="Q23" s="181">
        <f t="shared" si="17"/>
        <v>1.2618705324413479</v>
      </c>
      <c r="R23" s="181">
        <f t="shared" si="17"/>
        <v>1.1399560679200582</v>
      </c>
      <c r="S23" s="181">
        <f t="shared" si="17"/>
        <v>1.8926165140086173</v>
      </c>
      <c r="T23" s="181">
        <f t="shared" si="17"/>
        <v>1.4582291025246299</v>
      </c>
      <c r="U23" s="181">
        <f>I23-I$8</f>
        <v>1.5401121703838796</v>
      </c>
      <c r="V23" s="181">
        <f t="shared" si="17"/>
        <v>1.4314810381233414</v>
      </c>
      <c r="Z23" s="170"/>
      <c r="AB23" s="183">
        <v>24</v>
      </c>
      <c r="AC23" s="180">
        <f t="shared" si="18"/>
        <v>58.970183113724566</v>
      </c>
      <c r="AD23" s="180">
        <f t="shared" si="18"/>
        <v>63.127500646425595</v>
      </c>
      <c r="AE23" s="180">
        <f t="shared" si="18"/>
        <v>47.617755941182949</v>
      </c>
      <c r="AF23" s="180">
        <f t="shared" si="18"/>
        <v>39.444846640832466</v>
      </c>
      <c r="AG23" s="180">
        <f t="shared" si="18"/>
        <v>42.245904330549493</v>
      </c>
      <c r="AH23" s="180">
        <f t="shared" si="18"/>
        <v>42.889091250724405</v>
      </c>
      <c r="AI23" s="180">
        <f t="shared" si="18"/>
        <v>36.93314557275491</v>
      </c>
      <c r="AJ23" s="180">
        <f t="shared" si="18"/>
        <v>23.70001718747254</v>
      </c>
      <c r="AK23" s="196">
        <f>TTEST(AC23:AJ23,'Agonistas S'!AC23:AJ23,2,2)</f>
        <v>3.1272977879558878E-2</v>
      </c>
      <c r="AL23" s="171"/>
      <c r="AM23" s="171"/>
      <c r="AN23" s="171">
        <v>24</v>
      </c>
      <c r="AO23" s="171">
        <f t="shared" si="19"/>
        <v>44.366055585458369</v>
      </c>
      <c r="AP23" s="166">
        <f t="shared" si="20"/>
        <v>8</v>
      </c>
      <c r="AQ23" s="171">
        <f t="shared" si="21"/>
        <v>12.473251229453135</v>
      </c>
      <c r="AR23" s="171">
        <f t="shared" si="22"/>
        <v>4.4099602638948765</v>
      </c>
      <c r="AX23" s="166">
        <f t="shared" si="23"/>
        <v>24</v>
      </c>
      <c r="AY23" s="166">
        <f t="shared" si="31"/>
        <v>116.66945710861884</v>
      </c>
      <c r="AZ23" s="166">
        <f t="shared" si="24"/>
        <v>125.00906378009282</v>
      </c>
      <c r="BA23" s="166">
        <f t="shared" si="25"/>
        <v>93.54693897665021</v>
      </c>
      <c r="BB23" s="166">
        <f t="shared" si="26"/>
        <v>78.650294856106186</v>
      </c>
      <c r="BC23" s="166">
        <f t="shared" si="27"/>
        <v>85.079046540659505</v>
      </c>
      <c r="BD23" s="166">
        <f t="shared" si="28"/>
        <v>84.009560181831318</v>
      </c>
      <c r="BE23" s="166">
        <f t="shared" si="29"/>
        <v>74.916522773171096</v>
      </c>
      <c r="BF23" s="166">
        <f t="shared" si="30"/>
        <v>47.260092103996939</v>
      </c>
    </row>
    <row r="24" spans="1:74" x14ac:dyDescent="0.25">
      <c r="B24" s="183">
        <v>26</v>
      </c>
      <c r="C24" s="180">
        <v>3.5326487076729105</v>
      </c>
      <c r="D24" s="180">
        <v>2.768800791722521</v>
      </c>
      <c r="E24" s="180">
        <v>2.8524101906158332</v>
      </c>
      <c r="F24" s="180">
        <v>2.6931057220588999</v>
      </c>
      <c r="G24" s="180">
        <v>3.4049787850215516</v>
      </c>
      <c r="H24" s="180">
        <v>2.9859625153940872</v>
      </c>
      <c r="I24" s="180">
        <v>3.2191274515666115</v>
      </c>
      <c r="J24" s="180">
        <v>2.9834982325654287</v>
      </c>
      <c r="L24" s="168"/>
      <c r="N24" s="183">
        <v>26</v>
      </c>
      <c r="O24" s="181">
        <f t="shared" si="17"/>
        <v>2.0315736446325641</v>
      </c>
      <c r="P24" s="181">
        <f t="shared" si="17"/>
        <v>1.2436117627345844</v>
      </c>
      <c r="Q24" s="181">
        <f t="shared" si="17"/>
        <v>1.2350222232404686</v>
      </c>
      <c r="R24" s="181">
        <f t="shared" si="17"/>
        <v>1.162784647363778</v>
      </c>
      <c r="S24" s="181">
        <f t="shared" si="17"/>
        <v>1.9101553520114916</v>
      </c>
      <c r="T24" s="181">
        <f t="shared" si="17"/>
        <v>1.4056125885160089</v>
      </c>
      <c r="U24" s="181">
        <f t="shared" si="17"/>
        <v>1.5255139507593882</v>
      </c>
      <c r="V24" s="181">
        <f t="shared" si="17"/>
        <v>1.4359874075385799</v>
      </c>
      <c r="Z24" s="170"/>
      <c r="AB24" s="183">
        <v>26</v>
      </c>
      <c r="AC24" s="180">
        <f t="shared" si="18"/>
        <v>58.716001289958498</v>
      </c>
      <c r="AD24" s="180">
        <f t="shared" si="18"/>
        <v>63.127500646425595</v>
      </c>
      <c r="AE24" s="180">
        <f t="shared" si="18"/>
        <v>46.604612197753539</v>
      </c>
      <c r="AF24" s="180">
        <f t="shared" si="18"/>
        <v>40.2347628845598</v>
      </c>
      <c r="AG24" s="180">
        <f t="shared" si="18"/>
        <v>42.637396250256515</v>
      </c>
      <c r="AH24" s="180">
        <f t="shared" si="18"/>
        <v>41.341546721059082</v>
      </c>
      <c r="AI24" s="180">
        <f t="shared" si="18"/>
        <v>36.583068363534487</v>
      </c>
      <c r="AJ24" s="180">
        <f t="shared" si="18"/>
        <v>23.774625952625495</v>
      </c>
      <c r="AK24" s="196">
        <f>TTEST(AC24:AJ24,'Agonistas S'!AC24:AJ24,2,2)</f>
        <v>2.4329723934890749E-2</v>
      </c>
      <c r="AL24" s="171"/>
      <c r="AM24" s="171"/>
      <c r="AN24" s="171">
        <v>26</v>
      </c>
      <c r="AO24" s="171">
        <f t="shared" si="19"/>
        <v>44.127439288271631</v>
      </c>
      <c r="AP24" s="166">
        <f t="shared" si="20"/>
        <v>8</v>
      </c>
      <c r="AQ24" s="171">
        <f t="shared" si="21"/>
        <v>12.399618410459352</v>
      </c>
      <c r="AR24" s="171">
        <f t="shared" si="22"/>
        <v>4.3839271310806831</v>
      </c>
      <c r="AX24" s="166">
        <f t="shared" si="23"/>
        <v>26</v>
      </c>
      <c r="AY24" s="166">
        <f t="shared" si="31"/>
        <v>117.68618440368306</v>
      </c>
      <c r="AZ24" s="166">
        <f t="shared" si="24"/>
        <v>126.25500129285119</v>
      </c>
      <c r="BA24" s="166">
        <f t="shared" si="25"/>
        <v>94.222368138936488</v>
      </c>
      <c r="BB24" s="166">
        <f t="shared" si="26"/>
        <v>79.679609525392266</v>
      </c>
      <c r="BC24" s="166">
        <f t="shared" si="27"/>
        <v>84.883300580806008</v>
      </c>
      <c r="BD24" s="166">
        <f t="shared" si="28"/>
        <v>84.230637971783494</v>
      </c>
      <c r="BE24" s="166">
        <f t="shared" si="29"/>
        <v>73.516213936289404</v>
      </c>
      <c r="BF24" s="166">
        <f t="shared" si="30"/>
        <v>47.474643140098038</v>
      </c>
      <c r="BG24" s="166" t="s">
        <v>106</v>
      </c>
      <c r="BH24" s="166" t="s">
        <v>25</v>
      </c>
      <c r="BI24" s="166" t="s">
        <v>26</v>
      </c>
      <c r="BJ24" s="166" t="s">
        <v>27</v>
      </c>
      <c r="BK24" s="166" t="s">
        <v>114</v>
      </c>
    </row>
    <row r="25" spans="1:74" x14ac:dyDescent="0.25">
      <c r="L25" s="168"/>
      <c r="Z25" s="170"/>
      <c r="AY25" s="167">
        <f>SUM(AY12:AY24)</f>
        <v>1362.1603935622843</v>
      </c>
      <c r="AZ25" s="167">
        <f t="shared" ref="AZ25:BF25" si="36">SUM(AZ12:AZ24)</f>
        <v>1413.7237644765314</v>
      </c>
      <c r="BA25" s="167">
        <f t="shared" si="36"/>
        <v>1115.8089760969399</v>
      </c>
      <c r="BB25" s="167">
        <f t="shared" si="36"/>
        <v>830.54594713827169</v>
      </c>
      <c r="BC25" s="167">
        <f t="shared" si="36"/>
        <v>1035.0070445995595</v>
      </c>
      <c r="BD25" s="167">
        <f t="shared" si="36"/>
        <v>923.8840842101921</v>
      </c>
      <c r="BE25" s="167">
        <f t="shared" si="36"/>
        <v>947.48396675508218</v>
      </c>
      <c r="BF25" s="167">
        <f t="shared" si="36"/>
        <v>551.5454268042231</v>
      </c>
      <c r="BG25" s="167">
        <f>AVERAGE(AY25:BF25)</f>
        <v>1022.5199504553856</v>
      </c>
      <c r="BH25" s="166">
        <f>COUNT(AY25:BF25)</f>
        <v>8</v>
      </c>
      <c r="BI25" s="166">
        <f>STDEV(AY25:BF25)</f>
        <v>280.63328317058409</v>
      </c>
      <c r="BJ25" s="166">
        <f>(BI25)/SQRT(BH25)</f>
        <v>99.218848778282307</v>
      </c>
      <c r="BK25" s="186">
        <f>TTEST(AY25:BF25,'Agonistas S'!AY25:BF25,1,2)</f>
        <v>5.1439600391027324E-2</v>
      </c>
    </row>
    <row r="26" spans="1:74" x14ac:dyDescent="0.25">
      <c r="A26" s="173"/>
      <c r="B26" s="213" t="s">
        <v>54</v>
      </c>
      <c r="C26" s="214"/>
      <c r="D26" s="214"/>
      <c r="E26" s="214"/>
      <c r="F26" s="214"/>
      <c r="G26" s="214"/>
      <c r="H26" s="214"/>
      <c r="I26" s="214"/>
      <c r="J26" s="214"/>
      <c r="K26" s="171"/>
      <c r="L26" s="168"/>
      <c r="M26" s="173"/>
      <c r="N26" s="213" t="s">
        <v>82</v>
      </c>
      <c r="O26" s="214"/>
      <c r="P26" s="214"/>
      <c r="Q26" s="214"/>
      <c r="R26" s="214"/>
      <c r="S26" s="214"/>
      <c r="T26" s="214"/>
      <c r="U26" s="214"/>
      <c r="V26" s="214"/>
      <c r="Z26" s="168"/>
      <c r="AA26" s="173"/>
      <c r="AB26" s="213" t="s">
        <v>86</v>
      </c>
      <c r="AC26" s="214"/>
      <c r="AD26" s="214"/>
      <c r="AE26" s="214"/>
      <c r="AF26" s="214"/>
      <c r="AG26" s="214"/>
      <c r="AH26" s="214"/>
      <c r="AI26" s="214"/>
      <c r="AJ26" s="214"/>
      <c r="AY26" s="166">
        <v>100</v>
      </c>
      <c r="AZ26" s="166">
        <v>100</v>
      </c>
      <c r="BA26" s="166">
        <v>100</v>
      </c>
      <c r="BB26" s="166">
        <v>100</v>
      </c>
      <c r="BC26" s="166">
        <v>100</v>
      </c>
      <c r="BD26" s="166">
        <v>100</v>
      </c>
      <c r="BE26" s="166">
        <v>100</v>
      </c>
      <c r="BF26" s="166">
        <v>100</v>
      </c>
      <c r="BG26" s="166">
        <v>100</v>
      </c>
    </row>
    <row r="27" spans="1:74" x14ac:dyDescent="0.25">
      <c r="A27" s="173"/>
      <c r="B27" s="184" t="s">
        <v>5</v>
      </c>
      <c r="C27" s="185" t="s">
        <v>6</v>
      </c>
      <c r="D27" s="185" t="s">
        <v>7</v>
      </c>
      <c r="E27" s="185" t="s">
        <v>8</v>
      </c>
      <c r="F27" s="185" t="s">
        <v>9</v>
      </c>
      <c r="G27" s="185" t="s">
        <v>10</v>
      </c>
      <c r="H27" s="185" t="s">
        <v>11</v>
      </c>
      <c r="I27" s="185" t="s">
        <v>12</v>
      </c>
      <c r="J27" s="185" t="s">
        <v>13</v>
      </c>
      <c r="K27" s="171"/>
      <c r="L27" s="168"/>
      <c r="M27" s="173"/>
      <c r="N27" s="184" t="s">
        <v>5</v>
      </c>
      <c r="O27" s="185" t="s">
        <v>6</v>
      </c>
      <c r="P27" s="185" t="s">
        <v>7</v>
      </c>
      <c r="Q27" s="185" t="s">
        <v>8</v>
      </c>
      <c r="R27" s="185" t="s">
        <v>9</v>
      </c>
      <c r="S27" s="185" t="s">
        <v>10</v>
      </c>
      <c r="T27" s="185" t="s">
        <v>11</v>
      </c>
      <c r="U27" s="185" t="s">
        <v>12</v>
      </c>
      <c r="V27" s="185" t="s">
        <v>13</v>
      </c>
      <c r="Z27" s="168"/>
      <c r="AA27" s="173"/>
      <c r="AB27" s="184" t="s">
        <v>5</v>
      </c>
      <c r="AC27" s="185" t="s">
        <v>6</v>
      </c>
      <c r="AD27" s="185" t="s">
        <v>7</v>
      </c>
      <c r="AE27" s="185" t="s">
        <v>8</v>
      </c>
      <c r="AF27" s="185" t="s">
        <v>9</v>
      </c>
      <c r="AG27" s="185" t="s">
        <v>10</v>
      </c>
      <c r="AH27" s="185" t="s">
        <v>11</v>
      </c>
      <c r="AI27" s="185" t="s">
        <v>12</v>
      </c>
      <c r="AJ27" s="185" t="s">
        <v>13</v>
      </c>
      <c r="AX27" s="166" t="s">
        <v>226</v>
      </c>
    </row>
    <row r="28" spans="1:74" x14ac:dyDescent="0.25">
      <c r="A28" s="173"/>
      <c r="B28" s="176" t="s">
        <v>14</v>
      </c>
      <c r="C28" s="176">
        <v>1.52</v>
      </c>
      <c r="D28" s="176">
        <v>1.44</v>
      </c>
      <c r="E28" s="176">
        <v>1.48</v>
      </c>
      <c r="F28" s="176">
        <v>1.48</v>
      </c>
      <c r="G28" s="176">
        <v>1.49</v>
      </c>
      <c r="H28" s="176">
        <v>1.51</v>
      </c>
      <c r="I28" s="176">
        <v>1.54</v>
      </c>
      <c r="J28" s="176">
        <v>1.46</v>
      </c>
      <c r="L28" s="168"/>
      <c r="M28" s="173"/>
      <c r="N28" s="176" t="s">
        <v>14</v>
      </c>
      <c r="O28" s="176">
        <v>1.52</v>
      </c>
      <c r="P28" s="176">
        <v>1.44</v>
      </c>
      <c r="Q28" s="176">
        <v>1.48</v>
      </c>
      <c r="R28" s="176">
        <v>1.48</v>
      </c>
      <c r="S28" s="176">
        <v>1.49</v>
      </c>
      <c r="T28" s="176">
        <v>1.51</v>
      </c>
      <c r="U28" s="176">
        <v>1.54</v>
      </c>
      <c r="V28" s="176">
        <v>1.46</v>
      </c>
      <c r="Z28" s="170"/>
      <c r="AA28" s="173"/>
      <c r="AB28" s="176" t="s">
        <v>14</v>
      </c>
      <c r="AC28" s="176">
        <f>O28</f>
        <v>1.52</v>
      </c>
      <c r="AD28" s="176">
        <f t="shared" ref="AD28:AJ28" si="37">P28</f>
        <v>1.44</v>
      </c>
      <c r="AE28" s="176">
        <f t="shared" si="37"/>
        <v>1.48</v>
      </c>
      <c r="AF28" s="176">
        <f t="shared" si="37"/>
        <v>1.48</v>
      </c>
      <c r="AG28" s="176">
        <f t="shared" si="37"/>
        <v>1.49</v>
      </c>
      <c r="AH28" s="176">
        <f t="shared" si="37"/>
        <v>1.51</v>
      </c>
      <c r="AI28" s="176">
        <f t="shared" si="37"/>
        <v>1.54</v>
      </c>
      <c r="AJ28" s="176">
        <f t="shared" si="37"/>
        <v>1.46</v>
      </c>
    </row>
    <row r="29" spans="1:74" x14ac:dyDescent="0.25">
      <c r="A29" s="173"/>
      <c r="B29" s="176" t="s">
        <v>15</v>
      </c>
      <c r="C29" s="176">
        <v>4.3499999999999996</v>
      </c>
      <c r="D29" s="176">
        <v>7.58</v>
      </c>
      <c r="E29" s="176">
        <v>5.2</v>
      </c>
      <c r="F29" s="176">
        <v>5.4</v>
      </c>
      <c r="G29" s="176">
        <v>6</v>
      </c>
      <c r="H29" s="176">
        <v>5.5</v>
      </c>
      <c r="I29" s="176">
        <v>5.5</v>
      </c>
      <c r="J29" s="176">
        <v>5.5</v>
      </c>
      <c r="L29" s="168"/>
      <c r="M29" s="173"/>
      <c r="N29" s="176" t="s">
        <v>15</v>
      </c>
      <c r="O29" s="176">
        <v>4.3499999999999996</v>
      </c>
      <c r="P29" s="176">
        <v>7.58</v>
      </c>
      <c r="Q29" s="176">
        <v>5.2</v>
      </c>
      <c r="R29" s="176">
        <v>5.4</v>
      </c>
      <c r="S29" s="176">
        <v>6</v>
      </c>
      <c r="T29" s="176">
        <v>5.5</v>
      </c>
      <c r="U29" s="176">
        <v>5.5</v>
      </c>
      <c r="V29" s="176">
        <v>5.5</v>
      </c>
      <c r="Z29" s="170"/>
      <c r="AA29" s="173"/>
      <c r="AB29" s="176" t="s">
        <v>15</v>
      </c>
      <c r="AC29" s="176">
        <f t="shared" ref="AC29:AC33" si="38">O29</f>
        <v>4.3499999999999996</v>
      </c>
      <c r="AD29" s="176">
        <f t="shared" ref="AD29:AD33" si="39">P29</f>
        <v>7.58</v>
      </c>
      <c r="AE29" s="176">
        <f t="shared" ref="AE29:AE33" si="40">Q29</f>
        <v>5.2</v>
      </c>
      <c r="AF29" s="176">
        <f t="shared" ref="AF29:AF33" si="41">R29</f>
        <v>5.4</v>
      </c>
      <c r="AG29" s="176">
        <f t="shared" ref="AG29:AG33" si="42">S29</f>
        <v>6</v>
      </c>
      <c r="AH29" s="176">
        <f t="shared" ref="AH29:AH33" si="43">T29</f>
        <v>5.5</v>
      </c>
      <c r="AI29" s="176">
        <f t="shared" ref="AI29:AI33" si="44">U29</f>
        <v>5.5</v>
      </c>
      <c r="AJ29" s="176">
        <f t="shared" ref="AJ29:AJ33" si="45">V29</f>
        <v>5.5</v>
      </c>
    </row>
    <row r="30" spans="1:74" x14ac:dyDescent="0.25">
      <c r="B30" s="176" t="s">
        <v>16</v>
      </c>
      <c r="C30" s="176">
        <f>C29-C28</f>
        <v>2.8299999999999996</v>
      </c>
      <c r="D30" s="176">
        <f t="shared" ref="D30:J30" si="46">D29-D28</f>
        <v>6.1400000000000006</v>
      </c>
      <c r="E30" s="176">
        <f t="shared" si="46"/>
        <v>3.72</v>
      </c>
      <c r="F30" s="176">
        <f t="shared" si="46"/>
        <v>3.9200000000000004</v>
      </c>
      <c r="G30" s="176">
        <f t="shared" si="46"/>
        <v>4.51</v>
      </c>
      <c r="H30" s="176">
        <f t="shared" si="46"/>
        <v>3.99</v>
      </c>
      <c r="I30" s="176">
        <f t="shared" si="46"/>
        <v>3.96</v>
      </c>
      <c r="J30" s="176">
        <f t="shared" si="46"/>
        <v>4.04</v>
      </c>
      <c r="L30" s="168"/>
      <c r="N30" s="176" t="s">
        <v>16</v>
      </c>
      <c r="O30" s="176">
        <f>O29-O28</f>
        <v>2.8299999999999996</v>
      </c>
      <c r="P30" s="176">
        <f t="shared" ref="P30:U30" si="47">P29-P28</f>
        <v>6.1400000000000006</v>
      </c>
      <c r="Q30" s="176">
        <f t="shared" si="47"/>
        <v>3.72</v>
      </c>
      <c r="R30" s="176">
        <f t="shared" si="47"/>
        <v>3.9200000000000004</v>
      </c>
      <c r="S30" s="176">
        <f t="shared" si="47"/>
        <v>4.51</v>
      </c>
      <c r="T30" s="176">
        <f t="shared" si="47"/>
        <v>3.99</v>
      </c>
      <c r="U30" s="176">
        <f t="shared" si="47"/>
        <v>3.96</v>
      </c>
      <c r="V30" s="176">
        <f>V29-V28</f>
        <v>4.04</v>
      </c>
      <c r="Z30" s="170"/>
      <c r="AB30" s="176" t="s">
        <v>16</v>
      </c>
      <c r="AC30" s="176">
        <f t="shared" si="38"/>
        <v>2.8299999999999996</v>
      </c>
      <c r="AD30" s="176">
        <f t="shared" si="39"/>
        <v>6.1400000000000006</v>
      </c>
      <c r="AE30" s="176">
        <f t="shared" si="40"/>
        <v>3.72</v>
      </c>
      <c r="AF30" s="176">
        <f t="shared" si="41"/>
        <v>3.9200000000000004</v>
      </c>
      <c r="AG30" s="176">
        <f t="shared" si="42"/>
        <v>4.51</v>
      </c>
      <c r="AH30" s="176">
        <f t="shared" si="43"/>
        <v>3.99</v>
      </c>
      <c r="AI30" s="176">
        <f t="shared" si="44"/>
        <v>3.96</v>
      </c>
      <c r="AJ30" s="176">
        <f t="shared" si="45"/>
        <v>4.04</v>
      </c>
      <c r="AN30" s="213" t="s">
        <v>90</v>
      </c>
      <c r="AO30" s="214"/>
      <c r="AP30" s="214"/>
      <c r="AQ30" s="214"/>
      <c r="AR30" s="214"/>
      <c r="AS30" s="214"/>
      <c r="AT30" s="214"/>
      <c r="AU30" s="214"/>
      <c r="AV30" s="214"/>
      <c r="AY30" s="167" t="s">
        <v>191</v>
      </c>
      <c r="AZ30" s="167"/>
      <c r="BA30" s="44"/>
      <c r="BI30" s="166">
        <v>1022.52</v>
      </c>
    </row>
    <row r="31" spans="1:74" x14ac:dyDescent="0.25">
      <c r="A31" s="173"/>
      <c r="B31" s="176" t="s">
        <v>53</v>
      </c>
      <c r="C31" s="176">
        <v>1.5550730565835162</v>
      </c>
      <c r="D31" s="176">
        <v>1.5290171945499882</v>
      </c>
      <c r="E31" s="176">
        <v>1.6481133447496068</v>
      </c>
      <c r="F31" s="176">
        <v>1.525589627929921</v>
      </c>
      <c r="G31" s="176">
        <v>1.5570349839994608</v>
      </c>
      <c r="H31" s="176">
        <v>1.5705693071712317</v>
      </c>
      <c r="I31" s="176">
        <v>1.5741127923639542</v>
      </c>
      <c r="J31" s="176">
        <v>1.5413123059646909</v>
      </c>
      <c r="L31" s="168"/>
      <c r="M31" s="173"/>
      <c r="N31" s="176" t="s">
        <v>53</v>
      </c>
      <c r="O31" s="176">
        <v>1.5550730565835162</v>
      </c>
      <c r="P31" s="176">
        <v>1.5290171945499882</v>
      </c>
      <c r="Q31" s="176">
        <v>1.6481133447496068</v>
      </c>
      <c r="R31" s="176">
        <v>1.525589627929921</v>
      </c>
      <c r="S31" s="176">
        <v>1.5570349839994608</v>
      </c>
      <c r="T31" s="176">
        <v>1.5705693071712317</v>
      </c>
      <c r="U31" s="176">
        <v>1.5741127923639542</v>
      </c>
      <c r="V31" s="176">
        <v>1.5413123059646909</v>
      </c>
      <c r="Z31" s="170"/>
      <c r="AA31" s="173"/>
      <c r="AB31" s="176" t="s">
        <v>53</v>
      </c>
      <c r="AC31" s="176">
        <f t="shared" si="38"/>
        <v>1.5550730565835162</v>
      </c>
      <c r="AD31" s="176">
        <f t="shared" si="39"/>
        <v>1.5290171945499882</v>
      </c>
      <c r="AE31" s="176">
        <f t="shared" si="40"/>
        <v>1.6481133447496068</v>
      </c>
      <c r="AF31" s="176">
        <f t="shared" si="41"/>
        <v>1.525589627929921</v>
      </c>
      <c r="AG31" s="176">
        <f t="shared" si="42"/>
        <v>1.5570349839994608</v>
      </c>
      <c r="AH31" s="176">
        <f t="shared" si="43"/>
        <v>1.5705693071712317</v>
      </c>
      <c r="AI31" s="176">
        <f t="shared" si="44"/>
        <v>1.5741127923639542</v>
      </c>
      <c r="AJ31" s="176">
        <f t="shared" si="45"/>
        <v>1.5413123059646909</v>
      </c>
      <c r="BI31" s="166">
        <v>364.09100000000001</v>
      </c>
      <c r="BS31" s="166" t="s">
        <v>191</v>
      </c>
    </row>
    <row r="32" spans="1:74" x14ac:dyDescent="0.25">
      <c r="A32" s="173"/>
      <c r="B32" s="176" t="s">
        <v>52</v>
      </c>
      <c r="C32" s="176">
        <v>2.2599999999999998</v>
      </c>
      <c r="D32" s="176">
        <v>2.7175431533483736</v>
      </c>
      <c r="E32" s="176">
        <v>2.3602435107498687</v>
      </c>
      <c r="F32" s="176">
        <v>2.1</v>
      </c>
      <c r="G32" s="176">
        <v>2.7</v>
      </c>
      <c r="H32" s="176">
        <v>2.2999999999999998</v>
      </c>
      <c r="I32" s="176">
        <v>2.35</v>
      </c>
      <c r="J32" s="176">
        <v>2.4</v>
      </c>
      <c r="L32" s="168"/>
      <c r="M32" s="173"/>
      <c r="N32" s="176" t="s">
        <v>52</v>
      </c>
      <c r="O32" s="176">
        <v>2.2599999999999998</v>
      </c>
      <c r="P32" s="176">
        <v>2.7175431533483736</v>
      </c>
      <c r="Q32" s="176">
        <v>2.3602435107498687</v>
      </c>
      <c r="R32" s="176">
        <v>2.1</v>
      </c>
      <c r="S32" s="176">
        <v>2.7</v>
      </c>
      <c r="T32" s="176">
        <v>2.2999999999999998</v>
      </c>
      <c r="U32" s="176">
        <v>2.35</v>
      </c>
      <c r="V32" s="176">
        <v>2.4</v>
      </c>
      <c r="Z32" s="170"/>
      <c r="AA32" s="173"/>
      <c r="AB32" s="176" t="s">
        <v>52</v>
      </c>
      <c r="AC32" s="176">
        <f t="shared" si="38"/>
        <v>2.2599999999999998</v>
      </c>
      <c r="AD32" s="176">
        <f t="shared" si="39"/>
        <v>2.7175431533483736</v>
      </c>
      <c r="AE32" s="176">
        <f t="shared" si="40"/>
        <v>2.3602435107498687</v>
      </c>
      <c r="AF32" s="176">
        <f t="shared" si="41"/>
        <v>2.1</v>
      </c>
      <c r="AG32" s="176">
        <f t="shared" si="42"/>
        <v>2.7</v>
      </c>
      <c r="AH32" s="176">
        <f t="shared" si="43"/>
        <v>2.2999999999999998</v>
      </c>
      <c r="AI32" s="176">
        <f t="shared" si="44"/>
        <v>2.35</v>
      </c>
      <c r="AJ32" s="176">
        <f t="shared" si="45"/>
        <v>2.4</v>
      </c>
      <c r="BS32" s="166" t="s">
        <v>194</v>
      </c>
      <c r="BT32" s="166" t="s">
        <v>194</v>
      </c>
      <c r="BU32" s="166" t="s">
        <v>27</v>
      </c>
      <c r="BV32" s="166" t="s">
        <v>27</v>
      </c>
    </row>
    <row r="33" spans="1:75" ht="20.25" x14ac:dyDescent="0.3">
      <c r="B33" s="176" t="s">
        <v>16</v>
      </c>
      <c r="C33" s="176">
        <f>C32-C31</f>
        <v>0.70492694341648354</v>
      </c>
      <c r="D33" s="176">
        <f t="shared" ref="D33:J33" si="48">D32-D31</f>
        <v>1.1885259587983854</v>
      </c>
      <c r="E33" s="176">
        <f t="shared" si="48"/>
        <v>0.71213016600026191</v>
      </c>
      <c r="F33" s="176">
        <f t="shared" si="48"/>
        <v>0.57441037207007906</v>
      </c>
      <c r="G33" s="176">
        <f t="shared" si="48"/>
        <v>1.1429650160005393</v>
      </c>
      <c r="H33" s="176">
        <f t="shared" si="48"/>
        <v>0.72943069282876816</v>
      </c>
      <c r="I33" s="176">
        <f t="shared" si="48"/>
        <v>0.77588720763604591</v>
      </c>
      <c r="J33" s="176">
        <f t="shared" si="48"/>
        <v>0.85868769403530898</v>
      </c>
      <c r="L33" s="168"/>
      <c r="N33" s="176" t="s">
        <v>16</v>
      </c>
      <c r="O33" s="176">
        <f>O32-O31</f>
        <v>0.70492694341648354</v>
      </c>
      <c r="P33" s="176">
        <f t="shared" ref="P33:U33" si="49">P32-P31</f>
        <v>1.1885259587983854</v>
      </c>
      <c r="Q33" s="176">
        <f t="shared" si="49"/>
        <v>0.71213016600026191</v>
      </c>
      <c r="R33" s="176">
        <f t="shared" si="49"/>
        <v>0.57441037207007906</v>
      </c>
      <c r="S33" s="176">
        <f t="shared" si="49"/>
        <v>1.1429650160005393</v>
      </c>
      <c r="T33" s="176">
        <f t="shared" si="49"/>
        <v>0.72943069282876816</v>
      </c>
      <c r="U33" s="176">
        <f t="shared" si="49"/>
        <v>0.77588720763604591</v>
      </c>
      <c r="V33" s="176">
        <f>V32-V31</f>
        <v>0.85868769403530898</v>
      </c>
      <c r="Z33" s="170"/>
      <c r="AB33" s="176" t="s">
        <v>16</v>
      </c>
      <c r="AC33" s="176">
        <f t="shared" si="38"/>
        <v>0.70492694341648354</v>
      </c>
      <c r="AD33" s="176">
        <f t="shared" si="39"/>
        <v>1.1885259587983854</v>
      </c>
      <c r="AE33" s="176">
        <f t="shared" si="40"/>
        <v>0.71213016600026191</v>
      </c>
      <c r="AF33" s="176">
        <f t="shared" si="41"/>
        <v>0.57441037207007906</v>
      </c>
      <c r="AG33" s="176">
        <f t="shared" si="42"/>
        <v>1.1429650160005393</v>
      </c>
      <c r="AH33" s="176">
        <f t="shared" si="43"/>
        <v>0.72943069282876816</v>
      </c>
      <c r="AI33" s="176">
        <f t="shared" si="44"/>
        <v>0.77588720763604591</v>
      </c>
      <c r="AJ33" s="176">
        <f t="shared" si="45"/>
        <v>0.85868769403530898</v>
      </c>
      <c r="AO33" s="186" t="s">
        <v>24</v>
      </c>
      <c r="AP33" s="186" t="s">
        <v>25</v>
      </c>
      <c r="AQ33" s="186" t="s">
        <v>26</v>
      </c>
      <c r="AR33" s="186" t="s">
        <v>27</v>
      </c>
      <c r="BE33" s="202"/>
      <c r="BF33" s="197" t="s">
        <v>236</v>
      </c>
      <c r="BS33" s="166" t="s">
        <v>193</v>
      </c>
      <c r="BT33" s="166" t="s">
        <v>192</v>
      </c>
      <c r="BU33" s="166" t="s">
        <v>193</v>
      </c>
      <c r="BV33" s="166" t="s">
        <v>192</v>
      </c>
    </row>
    <row r="34" spans="1:75" x14ac:dyDescent="0.25">
      <c r="A34" s="177" t="s">
        <v>19</v>
      </c>
      <c r="B34" s="178">
        <v>0</v>
      </c>
      <c r="C34" s="180">
        <v>1.5550730565835162</v>
      </c>
      <c r="D34" s="180">
        <v>1.5290171945499882</v>
      </c>
      <c r="E34" s="180">
        <v>1.6481133447496068</v>
      </c>
      <c r="F34" s="180">
        <v>1.525589627929921</v>
      </c>
      <c r="G34" s="180">
        <v>1.5570349839994608</v>
      </c>
      <c r="H34" s="180">
        <v>1.5705693071712317</v>
      </c>
      <c r="I34" s="180">
        <v>1.5741127923639542</v>
      </c>
      <c r="J34" s="180">
        <v>1.5413123059646909</v>
      </c>
      <c r="L34" s="168"/>
      <c r="M34" s="177" t="s">
        <v>19</v>
      </c>
      <c r="N34" s="178">
        <v>0</v>
      </c>
      <c r="O34" s="180">
        <f>C34-C$31</f>
        <v>0</v>
      </c>
      <c r="P34" s="180">
        <f t="shared" ref="O34:V47" si="50">D34-D$31</f>
        <v>0</v>
      </c>
      <c r="Q34" s="180">
        <f t="shared" si="50"/>
        <v>0</v>
      </c>
      <c r="R34" s="180">
        <f t="shared" si="50"/>
        <v>0</v>
      </c>
      <c r="S34" s="180">
        <f t="shared" si="50"/>
        <v>0</v>
      </c>
      <c r="T34" s="180">
        <f t="shared" si="50"/>
        <v>0</v>
      </c>
      <c r="U34" s="180">
        <f t="shared" si="50"/>
        <v>0</v>
      </c>
      <c r="V34" s="180">
        <f t="shared" si="50"/>
        <v>0</v>
      </c>
      <c r="Z34" s="170"/>
      <c r="AA34" s="177" t="s">
        <v>19</v>
      </c>
      <c r="AB34" s="178">
        <v>0</v>
      </c>
      <c r="AC34" s="180">
        <f>(O34*100)/O$30</f>
        <v>0</v>
      </c>
      <c r="AD34" s="180">
        <f t="shared" ref="AC34:AJ47" si="51">(P34*100)/P$30</f>
        <v>0</v>
      </c>
      <c r="AE34" s="180">
        <f t="shared" si="51"/>
        <v>0</v>
      </c>
      <c r="AF34" s="180">
        <f t="shared" si="51"/>
        <v>0</v>
      </c>
      <c r="AG34" s="180">
        <f t="shared" si="51"/>
        <v>0</v>
      </c>
      <c r="AH34" s="180">
        <f t="shared" si="51"/>
        <v>0</v>
      </c>
      <c r="AI34" s="180">
        <f t="shared" si="51"/>
        <v>0</v>
      </c>
      <c r="AJ34" s="180">
        <f t="shared" si="51"/>
        <v>0</v>
      </c>
      <c r="AN34" s="166">
        <v>0</v>
      </c>
      <c r="AO34" s="166">
        <f>AVERAGE(AC34:AJ34)</f>
        <v>0</v>
      </c>
      <c r="AP34" s="166">
        <f>COUNT(AC34:AJ34)</f>
        <v>8</v>
      </c>
      <c r="AQ34" s="166">
        <f>STDEV(AC34:AJ34)</f>
        <v>0</v>
      </c>
      <c r="AR34" s="166">
        <f>(AQ34)/SQRT(AP34)</f>
        <v>0</v>
      </c>
      <c r="AX34" s="166">
        <f>AB34</f>
        <v>0</v>
      </c>
      <c r="AY34" s="182" t="s">
        <v>6</v>
      </c>
      <c r="AZ34" s="182" t="s">
        <v>7</v>
      </c>
      <c r="BA34" s="182" t="s">
        <v>8</v>
      </c>
      <c r="BB34" s="182" t="s">
        <v>9</v>
      </c>
      <c r="BC34" s="182" t="s">
        <v>10</v>
      </c>
      <c r="BD34" s="182" t="s">
        <v>11</v>
      </c>
      <c r="BE34" s="182" t="s">
        <v>12</v>
      </c>
      <c r="BF34" s="182" t="s">
        <v>13</v>
      </c>
      <c r="BR34" s="166" t="s">
        <v>105</v>
      </c>
      <c r="BS34" s="166">
        <v>1022.5199504553856</v>
      </c>
      <c r="BT34" s="166">
        <v>1227.4849187515538</v>
      </c>
      <c r="BU34" s="166">
        <v>99.218848778282307</v>
      </c>
      <c r="BV34" s="166">
        <v>62.861489362331206</v>
      </c>
      <c r="BW34" s="166">
        <v>0.10287920078205465</v>
      </c>
    </row>
    <row r="35" spans="1:75" ht="20.25" x14ac:dyDescent="0.3">
      <c r="A35" s="173"/>
      <c r="B35" s="178">
        <v>2</v>
      </c>
      <c r="C35" s="180">
        <v>1.5964547140556478</v>
      </c>
      <c r="D35" s="180">
        <v>1.9565966553372123</v>
      </c>
      <c r="E35" s="180">
        <v>1.7441308952215522</v>
      </c>
      <c r="F35" s="180">
        <v>1.6861700437993303</v>
      </c>
      <c r="G35" s="180">
        <v>1.6715629998504751</v>
      </c>
      <c r="H35" s="180">
        <v>1.7027141907548313</v>
      </c>
      <c r="I35" s="180">
        <v>1.7361514563698417</v>
      </c>
      <c r="J35" s="180">
        <v>1.6788665218249026</v>
      </c>
      <c r="L35" s="168"/>
      <c r="M35" s="173"/>
      <c r="N35" s="178">
        <v>2</v>
      </c>
      <c r="O35" s="180">
        <f t="shared" si="50"/>
        <v>4.1381657472131517E-2</v>
      </c>
      <c r="P35" s="180">
        <f t="shared" si="50"/>
        <v>0.42757946078722409</v>
      </c>
      <c r="Q35" s="180">
        <f t="shared" si="50"/>
        <v>9.6017550471945379E-2</v>
      </c>
      <c r="R35" s="180">
        <f t="shared" si="50"/>
        <v>0.1605804158694093</v>
      </c>
      <c r="S35" s="180">
        <f t="shared" si="50"/>
        <v>0.11452801585101424</v>
      </c>
      <c r="T35" s="180">
        <f t="shared" si="50"/>
        <v>0.13214488358359966</v>
      </c>
      <c r="U35" s="180">
        <f t="shared" si="50"/>
        <v>0.16203866400588751</v>
      </c>
      <c r="V35" s="180">
        <f t="shared" si="50"/>
        <v>0.13755421586021166</v>
      </c>
      <c r="Z35" s="170"/>
      <c r="AA35" s="173"/>
      <c r="AB35" s="178">
        <v>2</v>
      </c>
      <c r="AC35" s="180">
        <f t="shared" si="51"/>
        <v>1.4622493806406898</v>
      </c>
      <c r="AD35" s="180">
        <f t="shared" si="51"/>
        <v>6.9638348662414344</v>
      </c>
      <c r="AE35" s="180">
        <f t="shared" si="51"/>
        <v>2.5811169481705742</v>
      </c>
      <c r="AF35" s="180">
        <f t="shared" si="51"/>
        <v>4.0964391803420739</v>
      </c>
      <c r="AG35" s="180">
        <f t="shared" si="51"/>
        <v>2.539423854789673</v>
      </c>
      <c r="AH35" s="180">
        <f t="shared" si="51"/>
        <v>3.3119018442004924</v>
      </c>
      <c r="AI35" s="180">
        <f t="shared" si="51"/>
        <v>4.091885454694129</v>
      </c>
      <c r="AJ35" s="180">
        <f t="shared" si="51"/>
        <v>3.404807323272566</v>
      </c>
      <c r="AN35" s="166">
        <v>2</v>
      </c>
      <c r="AO35" s="166">
        <f t="shared" ref="AO35:AO46" si="52">AVERAGE(AC35:AJ35)</f>
        <v>3.5564573565439543</v>
      </c>
      <c r="AP35" s="166">
        <f t="shared" ref="AP35:AP47" si="53">COUNT(AC35:AJ35)</f>
        <v>8</v>
      </c>
      <c r="AQ35" s="166">
        <f t="shared" ref="AQ35:AQ46" si="54">STDEV(AC35:AJ35)</f>
        <v>1.631942022138716</v>
      </c>
      <c r="AR35" s="166">
        <f t="shared" ref="AR35:AR47" si="55">(AQ35)/SQRT(AP35)</f>
        <v>0.57697863517878645</v>
      </c>
      <c r="AX35" s="166">
        <f t="shared" ref="AX35:AX47" si="56">AB35</f>
        <v>2</v>
      </c>
      <c r="AY35" s="166">
        <f t="shared" ref="AY35:AY47" si="57">(($AB35-$AB34)*AC34)+(($AB35-$AB34)*(AC35-AC34)/2)</f>
        <v>1.4622493806406898</v>
      </c>
      <c r="AZ35" s="166">
        <f t="shared" ref="AZ35:AZ47" si="58">(($AB35-$AB34)*AD34)+(($AB35-$AB34)*(AD35-AD34)/2)</f>
        <v>6.9638348662414344</v>
      </c>
      <c r="BA35" s="166">
        <f t="shared" ref="BA35:BA47" si="59">(($AB35-$AB34)*AE34)+(($AB35-$AB34)*(AE35-AE34)/2)</f>
        <v>2.5811169481705742</v>
      </c>
      <c r="BB35" s="166">
        <f t="shared" ref="BB35:BB47" si="60">(($AB35-$AB34)*AF34)+(($AB35-$AB34)*(AF35-AF34)/2)</f>
        <v>4.0964391803420739</v>
      </c>
      <c r="BC35" s="166">
        <f t="shared" ref="BC35:BC47" si="61">(($AB35-$AB34)*AG34)+(($AB35-$AB34)*(AG35-AG34)/2)</f>
        <v>2.539423854789673</v>
      </c>
      <c r="BD35" s="166">
        <f t="shared" ref="BD35:BD47" si="62">(($AB35-$AB34)*AH34)+(($AB35-$AB34)*(AH35-AH34)/2)</f>
        <v>3.3119018442004924</v>
      </c>
      <c r="BE35" s="166">
        <f t="shared" ref="BE35:BE47" si="63">(($AB35-$AB34)*AI34)+(($AB35-$AB34)*(AI35-AI34)/2)</f>
        <v>4.091885454694129</v>
      </c>
      <c r="BF35" s="166">
        <f t="shared" ref="BF35:BF47" si="64">(($AB35-$AB34)*AJ34)+(($AB35-$AB34)*(AJ35-AJ34)/2)</f>
        <v>3.404807323272566</v>
      </c>
      <c r="BH35" s="202"/>
      <c r="BR35" s="166" t="s">
        <v>195</v>
      </c>
      <c r="BS35" s="166">
        <v>250.02811175994134</v>
      </c>
      <c r="BT35" s="166">
        <v>289.45206674874453</v>
      </c>
      <c r="BU35" s="166">
        <v>11.552017429297861</v>
      </c>
      <c r="BV35" s="166">
        <v>37.28493720324137</v>
      </c>
      <c r="BW35" s="166">
        <v>0.32963248655834021</v>
      </c>
    </row>
    <row r="36" spans="1:75" x14ac:dyDescent="0.25">
      <c r="A36" s="173"/>
      <c r="B36" s="183">
        <v>4</v>
      </c>
      <c r="C36" s="180">
        <v>1.6182051809210538</v>
      </c>
      <c r="D36" s="180">
        <v>2.1015388454345763</v>
      </c>
      <c r="E36" s="180">
        <v>1.9121616085474566</v>
      </c>
      <c r="F36" s="180">
        <v>1.8978442283544608</v>
      </c>
      <c r="G36" s="180">
        <v>1.8265819854855925</v>
      </c>
      <c r="H36" s="180">
        <v>1.8607758477189684</v>
      </c>
      <c r="I36" s="180">
        <v>1.8793978226103514</v>
      </c>
      <c r="J36" s="180">
        <v>1.8622131069200267</v>
      </c>
      <c r="L36" s="168"/>
      <c r="M36" s="173"/>
      <c r="N36" s="183">
        <v>4</v>
      </c>
      <c r="O36" s="180">
        <f t="shared" si="50"/>
        <v>6.3132124337537565E-2</v>
      </c>
      <c r="P36" s="180">
        <f t="shared" si="50"/>
        <v>0.57252165088458806</v>
      </c>
      <c r="Q36" s="180">
        <f t="shared" si="50"/>
        <v>0.26404826379784985</v>
      </c>
      <c r="R36" s="180">
        <f t="shared" si="50"/>
        <v>0.37225460042453973</v>
      </c>
      <c r="S36" s="180">
        <f t="shared" si="50"/>
        <v>0.26954700148613164</v>
      </c>
      <c r="T36" s="180">
        <f t="shared" si="50"/>
        <v>0.29020654054773676</v>
      </c>
      <c r="U36" s="180">
        <f t="shared" si="50"/>
        <v>0.30528503024639719</v>
      </c>
      <c r="V36" s="180">
        <f t="shared" si="50"/>
        <v>0.3209008009553358</v>
      </c>
      <c r="Z36" s="170"/>
      <c r="AA36" s="173"/>
      <c r="AB36" s="183">
        <v>4</v>
      </c>
      <c r="AC36" s="180">
        <f t="shared" si="51"/>
        <v>2.230817114400621</v>
      </c>
      <c r="AD36" s="180">
        <f t="shared" si="51"/>
        <v>9.3244568547978517</v>
      </c>
      <c r="AE36" s="180">
        <f t="shared" si="51"/>
        <v>7.0980716074690822</v>
      </c>
      <c r="AF36" s="180">
        <f t="shared" si="51"/>
        <v>9.496290827156626</v>
      </c>
      <c r="AG36" s="180">
        <f t="shared" si="51"/>
        <v>5.9766519176525863</v>
      </c>
      <c r="AH36" s="180">
        <f t="shared" si="51"/>
        <v>7.2733468808956578</v>
      </c>
      <c r="AI36" s="180">
        <f t="shared" si="51"/>
        <v>7.7092179355150803</v>
      </c>
      <c r="AJ36" s="180">
        <f t="shared" si="51"/>
        <v>7.9430891325578168</v>
      </c>
      <c r="AN36" s="166">
        <v>4</v>
      </c>
      <c r="AO36" s="166">
        <f t="shared" si="52"/>
        <v>7.1314927838056654</v>
      </c>
      <c r="AP36" s="166">
        <f t="shared" si="53"/>
        <v>8</v>
      </c>
      <c r="AQ36" s="166">
        <f t="shared" si="54"/>
        <v>2.291765856572157</v>
      </c>
      <c r="AR36" s="166">
        <f t="shared" si="55"/>
        <v>0.81026158903698442</v>
      </c>
      <c r="AX36" s="166">
        <f t="shared" si="56"/>
        <v>4</v>
      </c>
      <c r="AY36" s="166">
        <f t="shared" si="57"/>
        <v>3.693066495041311</v>
      </c>
      <c r="AZ36" s="166">
        <f t="shared" si="58"/>
        <v>16.288291721039286</v>
      </c>
      <c r="BA36" s="166">
        <f t="shared" si="59"/>
        <v>9.6791885556396551</v>
      </c>
      <c r="BB36" s="166">
        <f t="shared" si="60"/>
        <v>13.5927300074987</v>
      </c>
      <c r="BC36" s="166">
        <f t="shared" si="61"/>
        <v>8.5160757724422602</v>
      </c>
      <c r="BD36" s="166">
        <f t="shared" si="62"/>
        <v>10.58524872509615</v>
      </c>
      <c r="BE36" s="166">
        <f t="shared" si="63"/>
        <v>11.80110339020921</v>
      </c>
      <c r="BF36" s="166">
        <f t="shared" si="64"/>
        <v>11.347896455830384</v>
      </c>
      <c r="BR36" s="166" t="s">
        <v>196</v>
      </c>
      <c r="BS36" s="166">
        <v>681.48835601776955</v>
      </c>
      <c r="BT36" s="166">
        <v>614.76084619462426</v>
      </c>
      <c r="BU36" s="166">
        <v>58.62083575205024</v>
      </c>
      <c r="BV36" s="166">
        <v>72.265700600036766</v>
      </c>
      <c r="BW36" s="166">
        <v>0.48510739016411197</v>
      </c>
    </row>
    <row r="37" spans="1:75" x14ac:dyDescent="0.25">
      <c r="A37" s="173"/>
      <c r="B37" s="183">
        <v>6</v>
      </c>
      <c r="C37" s="180">
        <v>1.6700716788308669</v>
      </c>
      <c r="D37" s="180">
        <v>2.2972108020660178</v>
      </c>
      <c r="E37" s="180">
        <v>2.1041967094913478</v>
      </c>
      <c r="F37" s="180">
        <v>2.0511255344116242</v>
      </c>
      <c r="G37" s="180">
        <v>2.0305754664742288</v>
      </c>
      <c r="H37" s="180">
        <v>2.006784279288361</v>
      </c>
      <c r="I37" s="180">
        <v>2.0365406182937411</v>
      </c>
      <c r="J37" s="180">
        <v>2.0408505004429265</v>
      </c>
      <c r="L37" s="168"/>
      <c r="M37" s="173"/>
      <c r="N37" s="183">
        <v>6</v>
      </c>
      <c r="O37" s="180">
        <f t="shared" si="50"/>
        <v>0.11499862224735069</v>
      </c>
      <c r="P37" s="180">
        <f t="shared" si="50"/>
        <v>0.76819360751602961</v>
      </c>
      <c r="Q37" s="180">
        <f t="shared" si="50"/>
        <v>0.45608336474174105</v>
      </c>
      <c r="R37" s="180">
        <f t="shared" si="50"/>
        <v>0.52553590648170312</v>
      </c>
      <c r="S37" s="180">
        <f t="shared" si="50"/>
        <v>0.47354048247476799</v>
      </c>
      <c r="T37" s="180">
        <f t="shared" si="50"/>
        <v>0.43621497211712934</v>
      </c>
      <c r="U37" s="180">
        <f t="shared" si="50"/>
        <v>0.46242782592978693</v>
      </c>
      <c r="V37" s="180">
        <f t="shared" si="50"/>
        <v>0.49953819447823555</v>
      </c>
      <c r="Z37" s="170"/>
      <c r="AA37" s="173"/>
      <c r="AB37" s="183">
        <v>6</v>
      </c>
      <c r="AC37" s="180">
        <f t="shared" si="51"/>
        <v>4.0635555564434878</v>
      </c>
      <c r="AD37" s="180">
        <f t="shared" si="51"/>
        <v>12.511296539349015</v>
      </c>
      <c r="AE37" s="180">
        <f t="shared" si="51"/>
        <v>12.260305503810242</v>
      </c>
      <c r="AF37" s="180">
        <f t="shared" si="51"/>
        <v>13.406528226574059</v>
      </c>
      <c r="AG37" s="180">
        <f t="shared" si="51"/>
        <v>10.499788968398404</v>
      </c>
      <c r="AH37" s="180">
        <f t="shared" si="51"/>
        <v>10.932706068098479</v>
      </c>
      <c r="AI37" s="180">
        <f t="shared" si="51"/>
        <v>11.677470351762295</v>
      </c>
      <c r="AJ37" s="180">
        <f t="shared" si="51"/>
        <v>12.364806794015731</v>
      </c>
      <c r="AN37" s="166">
        <v>6</v>
      </c>
      <c r="AO37" s="166">
        <f t="shared" si="52"/>
        <v>10.964557251056466</v>
      </c>
      <c r="AP37" s="166">
        <f t="shared" si="53"/>
        <v>8</v>
      </c>
      <c r="AQ37" s="166">
        <f t="shared" si="54"/>
        <v>2.9360902214855096</v>
      </c>
      <c r="AR37" s="166">
        <f t="shared" si="55"/>
        <v>1.0380646528939579</v>
      </c>
      <c r="AX37" s="166">
        <f t="shared" si="56"/>
        <v>6</v>
      </c>
      <c r="AY37" s="166">
        <f t="shared" si="57"/>
        <v>6.2943726708441083</v>
      </c>
      <c r="AZ37" s="166">
        <f t="shared" si="58"/>
        <v>21.835753394146867</v>
      </c>
      <c r="BA37" s="166">
        <f t="shared" si="59"/>
        <v>19.358377111279324</v>
      </c>
      <c r="BB37" s="166">
        <f t="shared" si="60"/>
        <v>22.902819053730685</v>
      </c>
      <c r="BC37" s="166">
        <f t="shared" si="61"/>
        <v>16.476440886050991</v>
      </c>
      <c r="BD37" s="166">
        <f t="shared" si="62"/>
        <v>18.206052948994138</v>
      </c>
      <c r="BE37" s="166">
        <f t="shared" si="63"/>
        <v>19.386688287277376</v>
      </c>
      <c r="BF37" s="166">
        <f t="shared" si="64"/>
        <v>20.307895926573547</v>
      </c>
      <c r="BR37" s="166" t="s">
        <v>197</v>
      </c>
      <c r="BS37" s="166">
        <v>891.58880291066339</v>
      </c>
      <c r="BT37" s="166">
        <v>1109.5680871451586</v>
      </c>
      <c r="BU37" s="166">
        <v>57.178348204204916</v>
      </c>
      <c r="BV37" s="166">
        <v>59.269698074481795</v>
      </c>
      <c r="BW37" s="166">
        <v>1.9146819312039588E-2</v>
      </c>
    </row>
    <row r="38" spans="1:75" x14ac:dyDescent="0.25">
      <c r="A38" s="173"/>
      <c r="B38" s="183">
        <v>8</v>
      </c>
      <c r="C38" s="180">
        <v>1.7303037409196831</v>
      </c>
      <c r="D38" s="180">
        <v>2.5001298682023276</v>
      </c>
      <c r="E38" s="180">
        <v>2.2402215726599373</v>
      </c>
      <c r="F38" s="180">
        <v>2.109518412909591</v>
      </c>
      <c r="G38" s="180">
        <v>2.2066802366968918</v>
      </c>
      <c r="H38" s="180">
        <v>2.1116068109525825</v>
      </c>
      <c r="I38" s="180">
        <v>2.1596233135901692</v>
      </c>
      <c r="J38" s="180">
        <v>2.1580993248032412</v>
      </c>
      <c r="L38" s="168"/>
      <c r="M38" s="173"/>
      <c r="N38" s="183">
        <v>8</v>
      </c>
      <c r="O38" s="180">
        <f t="shared" si="50"/>
        <v>0.17523068433616684</v>
      </c>
      <c r="P38" s="180">
        <f t="shared" si="50"/>
        <v>0.97111267365233944</v>
      </c>
      <c r="Q38" s="180">
        <f t="shared" si="50"/>
        <v>0.59210822791033046</v>
      </c>
      <c r="R38" s="180">
        <f t="shared" si="50"/>
        <v>0.58392878497966993</v>
      </c>
      <c r="S38" s="180">
        <f t="shared" si="50"/>
        <v>0.64964525269743101</v>
      </c>
      <c r="T38" s="180">
        <f t="shared" si="50"/>
        <v>0.54103750378135085</v>
      </c>
      <c r="U38" s="180">
        <f t="shared" si="50"/>
        <v>0.58551052122621505</v>
      </c>
      <c r="V38" s="180">
        <f t="shared" si="50"/>
        <v>0.61678701883855025</v>
      </c>
      <c r="Z38" s="170"/>
      <c r="AA38" s="173"/>
      <c r="AB38" s="183">
        <v>8</v>
      </c>
      <c r="AC38" s="180">
        <f t="shared" si="51"/>
        <v>6.1918969730094302</v>
      </c>
      <c r="AD38" s="180">
        <f t="shared" si="51"/>
        <v>15.816167323328003</v>
      </c>
      <c r="AE38" s="180">
        <f t="shared" si="51"/>
        <v>15.916887847051893</v>
      </c>
      <c r="AF38" s="180">
        <f t="shared" si="51"/>
        <v>14.896142473971169</v>
      </c>
      <c r="AG38" s="180">
        <f t="shared" si="51"/>
        <v>14.404551057592707</v>
      </c>
      <c r="AH38" s="180">
        <f t="shared" si="51"/>
        <v>13.559837187502525</v>
      </c>
      <c r="AI38" s="180">
        <f t="shared" si="51"/>
        <v>14.785619222884218</v>
      </c>
      <c r="AJ38" s="180">
        <f t="shared" si="51"/>
        <v>15.267005416795799</v>
      </c>
      <c r="AN38" s="166">
        <v>8</v>
      </c>
      <c r="AO38" s="166">
        <f t="shared" si="52"/>
        <v>13.854763437766968</v>
      </c>
      <c r="AP38" s="166">
        <f t="shared" si="53"/>
        <v>8</v>
      </c>
      <c r="AQ38" s="166">
        <f t="shared" si="54"/>
        <v>3.1882288602079525</v>
      </c>
      <c r="AR38" s="166">
        <f t="shared" si="55"/>
        <v>1.1272091235138502</v>
      </c>
      <c r="AX38" s="166">
        <f t="shared" si="56"/>
        <v>8</v>
      </c>
      <c r="AY38" s="166">
        <f t="shared" si="57"/>
        <v>10.255452529452917</v>
      </c>
      <c r="AZ38" s="166">
        <f t="shared" si="58"/>
        <v>28.327463862677018</v>
      </c>
      <c r="BA38" s="166">
        <f t="shared" si="59"/>
        <v>28.177193350862133</v>
      </c>
      <c r="BB38" s="166">
        <f t="shared" si="60"/>
        <v>28.302670700545228</v>
      </c>
      <c r="BC38" s="166">
        <f t="shared" si="61"/>
        <v>24.904340025991111</v>
      </c>
      <c r="BD38" s="166">
        <f t="shared" si="62"/>
        <v>24.492543255601007</v>
      </c>
      <c r="BE38" s="166">
        <f t="shared" si="63"/>
        <v>26.463089574646514</v>
      </c>
      <c r="BF38" s="166">
        <f t="shared" si="64"/>
        <v>27.631812210811532</v>
      </c>
    </row>
    <row r="39" spans="1:75" x14ac:dyDescent="0.25">
      <c r="A39" s="173"/>
      <c r="B39" s="183">
        <v>10</v>
      </c>
      <c r="C39" s="180">
        <v>1.8166363632469857</v>
      </c>
      <c r="D39" s="180">
        <v>2.594342291765614</v>
      </c>
      <c r="E39" s="180">
        <v>2.3362391231318824</v>
      </c>
      <c r="F39" s="180">
        <v>2.109518412909591</v>
      </c>
      <c r="G39" s="180">
        <v>2.3650209922855625</v>
      </c>
      <c r="H39" s="180">
        <v>2.1780925837074903</v>
      </c>
      <c r="I39" s="180">
        <v>2.2431881677078547</v>
      </c>
      <c r="J39" s="180">
        <v>2.237269702597577</v>
      </c>
      <c r="L39" s="168"/>
      <c r="M39" s="173"/>
      <c r="N39" s="183">
        <v>10</v>
      </c>
      <c r="O39" s="180">
        <f t="shared" si="50"/>
        <v>0.2615633066634695</v>
      </c>
      <c r="P39" s="180">
        <f t="shared" si="50"/>
        <v>1.0653250972156258</v>
      </c>
      <c r="Q39" s="180">
        <f t="shared" si="50"/>
        <v>0.68812577838227562</v>
      </c>
      <c r="R39" s="180">
        <f t="shared" si="50"/>
        <v>0.58392878497966993</v>
      </c>
      <c r="S39" s="180">
        <f t="shared" si="50"/>
        <v>0.80798600828610168</v>
      </c>
      <c r="T39" s="180">
        <f t="shared" si="50"/>
        <v>0.60752327653625859</v>
      </c>
      <c r="U39" s="180">
        <f t="shared" si="50"/>
        <v>0.66907537534390049</v>
      </c>
      <c r="V39" s="180">
        <f t="shared" si="50"/>
        <v>0.69595739663288603</v>
      </c>
      <c r="Z39" s="170"/>
      <c r="AA39" s="173"/>
      <c r="AB39" s="183">
        <v>10</v>
      </c>
      <c r="AC39" s="180">
        <f t="shared" si="51"/>
        <v>9.2425196700872618</v>
      </c>
      <c r="AD39" s="180">
        <f t="shared" si="51"/>
        <v>17.35057161588967</v>
      </c>
      <c r="AE39" s="180">
        <f t="shared" si="51"/>
        <v>18.498004795222464</v>
      </c>
      <c r="AF39" s="180">
        <f t="shared" si="51"/>
        <v>14.896142473971169</v>
      </c>
      <c r="AG39" s="180">
        <f t="shared" si="51"/>
        <v>17.915432556232854</v>
      </c>
      <c r="AH39" s="180">
        <f t="shared" si="51"/>
        <v>15.226147281610491</v>
      </c>
      <c r="AI39" s="180">
        <f t="shared" si="51"/>
        <v>16.895842811714658</v>
      </c>
      <c r="AJ39" s="180">
        <f t="shared" si="51"/>
        <v>17.226668233487278</v>
      </c>
      <c r="AN39" s="166">
        <v>10</v>
      </c>
      <c r="AO39" s="166">
        <f t="shared" si="52"/>
        <v>15.906416179776981</v>
      </c>
      <c r="AP39" s="166">
        <f t="shared" si="53"/>
        <v>8</v>
      </c>
      <c r="AQ39" s="166">
        <f t="shared" si="54"/>
        <v>2.9628902213850092</v>
      </c>
      <c r="AR39" s="166">
        <f t="shared" si="55"/>
        <v>1.0475398837263254</v>
      </c>
      <c r="AX39" s="166">
        <f t="shared" si="56"/>
        <v>10</v>
      </c>
      <c r="AY39" s="166">
        <f t="shared" si="57"/>
        <v>15.434416643096693</v>
      </c>
      <c r="AZ39" s="166">
        <f t="shared" si="58"/>
        <v>33.166738939217673</v>
      </c>
      <c r="BA39" s="166">
        <f t="shared" si="59"/>
        <v>34.414892642274353</v>
      </c>
      <c r="BB39" s="166">
        <f t="shared" si="60"/>
        <v>29.792284947942338</v>
      </c>
      <c r="BC39" s="166">
        <f t="shared" si="61"/>
        <v>32.319983613825563</v>
      </c>
      <c r="BD39" s="166">
        <f t="shared" si="62"/>
        <v>28.785984469113018</v>
      </c>
      <c r="BE39" s="166">
        <f t="shared" si="63"/>
        <v>31.681462034598876</v>
      </c>
      <c r="BF39" s="166">
        <f t="shared" si="64"/>
        <v>32.493673650283078</v>
      </c>
    </row>
    <row r="40" spans="1:75" x14ac:dyDescent="0.25">
      <c r="A40" s="173"/>
      <c r="B40" s="183">
        <v>12</v>
      </c>
      <c r="C40" s="180">
        <v>1.8605834604006766</v>
      </c>
      <c r="D40" s="180">
        <v>2.6740604963191643</v>
      </c>
      <c r="E40" s="180">
        <v>2.3602435107498687</v>
      </c>
      <c r="F40" s="180">
        <v>2.1168175227218371</v>
      </c>
      <c r="G40" s="180">
        <v>2.4373790863847327</v>
      </c>
      <c r="H40" s="180">
        <v>2.2197532357029637</v>
      </c>
      <c r="I40" s="180">
        <v>2.2880194252465405</v>
      </c>
      <c r="J40" s="180">
        <v>2.2770983045532849</v>
      </c>
      <c r="L40" s="168"/>
      <c r="M40" s="173"/>
      <c r="N40" s="183">
        <v>12</v>
      </c>
      <c r="O40" s="180">
        <f t="shared" si="50"/>
        <v>0.30551040381716033</v>
      </c>
      <c r="P40" s="180">
        <f t="shared" si="50"/>
        <v>1.1450433017691761</v>
      </c>
      <c r="Q40" s="180">
        <f t="shared" si="50"/>
        <v>0.71213016600026191</v>
      </c>
      <c r="R40" s="180">
        <f t="shared" si="50"/>
        <v>0.59122789479191606</v>
      </c>
      <c r="S40" s="180">
        <f t="shared" si="50"/>
        <v>0.88034410238527183</v>
      </c>
      <c r="T40" s="180">
        <f t="shared" si="50"/>
        <v>0.64918392853173201</v>
      </c>
      <c r="U40" s="180">
        <f t="shared" si="50"/>
        <v>0.71390663288258627</v>
      </c>
      <c r="V40" s="180">
        <f t="shared" si="50"/>
        <v>0.73578599858859395</v>
      </c>
      <c r="Z40" s="170"/>
      <c r="AA40" s="173"/>
      <c r="AB40" s="183">
        <v>12</v>
      </c>
      <c r="AC40" s="180">
        <f t="shared" si="51"/>
        <v>10.795420629581638</v>
      </c>
      <c r="AD40" s="180">
        <f t="shared" si="51"/>
        <v>18.648913709595703</v>
      </c>
      <c r="AE40" s="180">
        <f t="shared" si="51"/>
        <v>19.143284032265104</v>
      </c>
      <c r="AF40" s="180">
        <f t="shared" si="51"/>
        <v>15.082344254895817</v>
      </c>
      <c r="AG40" s="180">
        <f t="shared" si="51"/>
        <v>19.519824886591394</v>
      </c>
      <c r="AH40" s="180">
        <f t="shared" si="51"/>
        <v>16.270273898038397</v>
      </c>
      <c r="AI40" s="180">
        <f t="shared" si="51"/>
        <v>18.027945274812783</v>
      </c>
      <c r="AJ40" s="180">
        <f t="shared" si="51"/>
        <v>18.212524717539452</v>
      </c>
      <c r="AN40" s="166">
        <v>12</v>
      </c>
      <c r="AO40" s="166">
        <f t="shared" si="52"/>
        <v>16.962566425415034</v>
      </c>
      <c r="AP40" s="166">
        <f t="shared" si="53"/>
        <v>8</v>
      </c>
      <c r="AQ40" s="166">
        <f t="shared" si="54"/>
        <v>2.9003567939819721</v>
      </c>
      <c r="AR40" s="166">
        <f t="shared" si="55"/>
        <v>1.0254309784425633</v>
      </c>
      <c r="AX40" s="166">
        <f t="shared" si="56"/>
        <v>12</v>
      </c>
      <c r="AY40" s="166">
        <f t="shared" si="57"/>
        <v>20.0379402996689</v>
      </c>
      <c r="AZ40" s="166">
        <f t="shared" si="58"/>
        <v>35.999485325485374</v>
      </c>
      <c r="BA40" s="166">
        <f t="shared" si="59"/>
        <v>37.641288827487571</v>
      </c>
      <c r="BB40" s="166">
        <f t="shared" si="60"/>
        <v>29.978486728866987</v>
      </c>
      <c r="BC40" s="166">
        <f t="shared" si="61"/>
        <v>37.435257442824252</v>
      </c>
      <c r="BD40" s="166">
        <f t="shared" si="62"/>
        <v>31.496421179648888</v>
      </c>
      <c r="BE40" s="166">
        <f t="shared" si="63"/>
        <v>34.923788086527438</v>
      </c>
      <c r="BF40" s="166">
        <f t="shared" si="64"/>
        <v>35.439192951026726</v>
      </c>
    </row>
    <row r="41" spans="1:75" x14ac:dyDescent="0.25">
      <c r="A41" s="173"/>
      <c r="B41" s="183">
        <v>14</v>
      </c>
      <c r="C41" s="180">
        <v>1.9105537637632495</v>
      </c>
      <c r="D41" s="180">
        <v>2.7537787008727146</v>
      </c>
      <c r="E41" s="180">
        <v>2.3202361980532249</v>
      </c>
      <c r="F41" s="180">
        <v>2.1168175227218371</v>
      </c>
      <c r="G41" s="180">
        <v>2.4934650325758336</v>
      </c>
      <c r="H41" s="180">
        <v>2.238587610411892</v>
      </c>
      <c r="I41" s="180">
        <v>2.3154530112664591</v>
      </c>
      <c r="J41" s="180">
        <v>2.3051412776488354</v>
      </c>
      <c r="L41" s="168"/>
      <c r="M41" s="173"/>
      <c r="N41" s="183">
        <v>14</v>
      </c>
      <c r="O41" s="180">
        <f t="shared" si="50"/>
        <v>0.35548070717973324</v>
      </c>
      <c r="P41" s="180">
        <f t="shared" si="50"/>
        <v>1.2247615063227264</v>
      </c>
      <c r="Q41" s="180">
        <f t="shared" si="50"/>
        <v>0.6721228533036181</v>
      </c>
      <c r="R41" s="180">
        <f t="shared" si="50"/>
        <v>0.59122789479191606</v>
      </c>
      <c r="S41" s="180">
        <f t="shared" si="50"/>
        <v>0.9364300485763728</v>
      </c>
      <c r="T41" s="180">
        <f t="shared" si="50"/>
        <v>0.66801830324066036</v>
      </c>
      <c r="U41" s="180">
        <f t="shared" si="50"/>
        <v>0.7413402189025049</v>
      </c>
      <c r="V41" s="180">
        <f t="shared" si="50"/>
        <v>0.76382897168414443</v>
      </c>
      <c r="Z41" s="170"/>
      <c r="AA41" s="173"/>
      <c r="AB41" s="183">
        <v>14</v>
      </c>
      <c r="AC41" s="180">
        <f t="shared" si="51"/>
        <v>12.561155730732626</v>
      </c>
      <c r="AD41" s="180">
        <f t="shared" si="51"/>
        <v>19.947255803301729</v>
      </c>
      <c r="AE41" s="180">
        <f t="shared" si="51"/>
        <v>18.067818637194033</v>
      </c>
      <c r="AF41" s="180">
        <f t="shared" si="51"/>
        <v>15.082344254895817</v>
      </c>
      <c r="AG41" s="180">
        <f t="shared" si="51"/>
        <v>20.763415711227779</v>
      </c>
      <c r="AH41" s="180">
        <f t="shared" si="51"/>
        <v>16.742313364427577</v>
      </c>
      <c r="AI41" s="180">
        <f t="shared" si="51"/>
        <v>18.720712598548104</v>
      </c>
      <c r="AJ41" s="180">
        <f t="shared" si="51"/>
        <v>18.906657714954072</v>
      </c>
      <c r="AN41" s="166">
        <v>14</v>
      </c>
      <c r="AO41" s="166">
        <f t="shared" si="52"/>
        <v>17.598959226910218</v>
      </c>
      <c r="AP41" s="166">
        <f t="shared" si="53"/>
        <v>8</v>
      </c>
      <c r="AQ41" s="166">
        <f t="shared" si="54"/>
        <v>2.7035208228750021</v>
      </c>
      <c r="AR41" s="166">
        <f t="shared" si="55"/>
        <v>0.95583895346697445</v>
      </c>
      <c r="AX41" s="166">
        <f t="shared" si="56"/>
        <v>14</v>
      </c>
      <c r="AY41" s="166">
        <f t="shared" si="57"/>
        <v>23.356576360314264</v>
      </c>
      <c r="AZ41" s="166">
        <f t="shared" si="58"/>
        <v>38.596169512897433</v>
      </c>
      <c r="BA41" s="166">
        <f t="shared" si="59"/>
        <v>37.211102669459137</v>
      </c>
      <c r="BB41" s="166">
        <f t="shared" si="60"/>
        <v>30.164688509791635</v>
      </c>
      <c r="BC41" s="166">
        <f t="shared" si="61"/>
        <v>40.283240597819173</v>
      </c>
      <c r="BD41" s="166">
        <f t="shared" si="62"/>
        <v>33.012587262465971</v>
      </c>
      <c r="BE41" s="166">
        <f t="shared" si="63"/>
        <v>36.748657873360884</v>
      </c>
      <c r="BF41" s="166">
        <f t="shared" si="64"/>
        <v>37.119182432493524</v>
      </c>
    </row>
    <row r="42" spans="1:75" x14ac:dyDescent="0.25">
      <c r="A42" s="173"/>
      <c r="B42" s="183">
        <v>16</v>
      </c>
      <c r="C42" s="180">
        <v>1.9575124640213817</v>
      </c>
      <c r="D42" s="180">
        <v>2.7175431533483736</v>
      </c>
      <c r="E42" s="180">
        <v>2.3042332729745674</v>
      </c>
      <c r="F42" s="180">
        <v>2.1168175227218371</v>
      </c>
      <c r="G42" s="180">
        <v>2.5273170810591861</v>
      </c>
      <c r="H42" s="180">
        <v>2.2427198934692312</v>
      </c>
      <c r="I42" s="180">
        <v>2.3209037711324294</v>
      </c>
      <c r="J42" s="180">
        <v>2.3220673018905114</v>
      </c>
      <c r="L42" s="168"/>
      <c r="M42" s="173"/>
      <c r="N42" s="183">
        <v>16</v>
      </c>
      <c r="O42" s="180">
        <f t="shared" si="50"/>
        <v>0.40243940743786544</v>
      </c>
      <c r="P42" s="180">
        <f t="shared" si="50"/>
        <v>1.1885259587983854</v>
      </c>
      <c r="Q42" s="180">
        <f t="shared" si="50"/>
        <v>0.65611992822496057</v>
      </c>
      <c r="R42" s="180">
        <f t="shared" si="50"/>
        <v>0.59122789479191606</v>
      </c>
      <c r="S42" s="180">
        <f t="shared" si="50"/>
        <v>0.97028209705972523</v>
      </c>
      <c r="T42" s="180">
        <f t="shared" si="50"/>
        <v>0.67215058629799951</v>
      </c>
      <c r="U42" s="180">
        <f t="shared" si="50"/>
        <v>0.74679097876847522</v>
      </c>
      <c r="V42" s="180">
        <f t="shared" si="50"/>
        <v>0.78075499592582043</v>
      </c>
      <c r="Z42" s="170"/>
      <c r="AA42" s="173"/>
      <c r="AB42" s="183">
        <v>16</v>
      </c>
      <c r="AC42" s="180">
        <f t="shared" si="51"/>
        <v>14.220473761055318</v>
      </c>
      <c r="AD42" s="180">
        <f t="shared" si="51"/>
        <v>19.357100306162629</v>
      </c>
      <c r="AE42" s="180">
        <f t="shared" si="51"/>
        <v>17.637632479165607</v>
      </c>
      <c r="AF42" s="180">
        <f t="shared" si="51"/>
        <v>15.082344254895817</v>
      </c>
      <c r="AG42" s="180">
        <f t="shared" si="51"/>
        <v>21.514015455869743</v>
      </c>
      <c r="AH42" s="180">
        <f t="shared" si="51"/>
        <v>16.845879355839585</v>
      </c>
      <c r="AI42" s="180">
        <f t="shared" si="51"/>
        <v>18.858358049708968</v>
      </c>
      <c r="AJ42" s="180">
        <f t="shared" si="51"/>
        <v>19.325618711035162</v>
      </c>
      <c r="AN42" s="166">
        <v>16</v>
      </c>
      <c r="AO42" s="166">
        <f t="shared" si="52"/>
        <v>17.855177796716603</v>
      </c>
      <c r="AP42" s="166">
        <f t="shared" si="53"/>
        <v>8</v>
      </c>
      <c r="AQ42" s="166">
        <f t="shared" si="54"/>
        <v>2.4135664165106947</v>
      </c>
      <c r="AR42" s="166">
        <f t="shared" si="55"/>
        <v>0.85332458997941363</v>
      </c>
      <c r="AX42" s="166">
        <f t="shared" si="56"/>
        <v>16</v>
      </c>
      <c r="AY42" s="166">
        <f t="shared" si="57"/>
        <v>26.781629491787946</v>
      </c>
      <c r="AZ42" s="166">
        <f t="shared" si="58"/>
        <v>39.304356109464358</v>
      </c>
      <c r="BA42" s="166">
        <f t="shared" si="59"/>
        <v>35.70545111635964</v>
      </c>
      <c r="BB42" s="166">
        <f t="shared" si="60"/>
        <v>30.164688509791635</v>
      </c>
      <c r="BC42" s="166">
        <f t="shared" si="61"/>
        <v>42.277431167097518</v>
      </c>
      <c r="BD42" s="166">
        <f t="shared" si="62"/>
        <v>33.588192720267159</v>
      </c>
      <c r="BE42" s="166">
        <f t="shared" si="63"/>
        <v>37.579070648257073</v>
      </c>
      <c r="BF42" s="166">
        <f t="shared" si="64"/>
        <v>38.232276425989234</v>
      </c>
    </row>
    <row r="43" spans="1:75" x14ac:dyDescent="0.25">
      <c r="B43" s="183">
        <v>18</v>
      </c>
      <c r="C43" s="180">
        <v>1.9807129620111483</v>
      </c>
      <c r="D43" s="180">
        <v>2.6450720582996916</v>
      </c>
      <c r="E43" s="180">
        <v>2.2722274228172523</v>
      </c>
      <c r="F43" s="180">
        <v>2.0949201932850992</v>
      </c>
      <c r="G43" s="180">
        <v>2.5463756592620457</v>
      </c>
      <c r="H43" s="180">
        <v>2.2232522047482517</v>
      </c>
      <c r="I43" s="180">
        <v>2.3036399566039143</v>
      </c>
      <c r="J43" s="180">
        <v>2.3206479262735726</v>
      </c>
      <c r="L43" s="168"/>
      <c r="N43" s="183">
        <v>18</v>
      </c>
      <c r="O43" s="180">
        <f t="shared" si="50"/>
        <v>0.42563990542763208</v>
      </c>
      <c r="P43" s="180">
        <f t="shared" si="50"/>
        <v>1.1160548637497034</v>
      </c>
      <c r="Q43" s="180">
        <f t="shared" si="50"/>
        <v>0.62411407806764552</v>
      </c>
      <c r="R43" s="180">
        <f t="shared" si="50"/>
        <v>0.56933056535517812</v>
      </c>
      <c r="S43" s="180">
        <f t="shared" si="50"/>
        <v>0.98934067526258485</v>
      </c>
      <c r="T43" s="180">
        <f t="shared" si="50"/>
        <v>0.65268289757702003</v>
      </c>
      <c r="U43" s="180">
        <f t="shared" si="50"/>
        <v>0.72952716423996011</v>
      </c>
      <c r="V43" s="180">
        <f t="shared" si="50"/>
        <v>0.7793356203088817</v>
      </c>
      <c r="Z43" s="170"/>
      <c r="AB43" s="183">
        <v>18</v>
      </c>
      <c r="AC43" s="180">
        <f t="shared" si="51"/>
        <v>15.040279343732584</v>
      </c>
      <c r="AD43" s="180">
        <f t="shared" si="51"/>
        <v>18.17678931188442</v>
      </c>
      <c r="AE43" s="180">
        <f t="shared" si="51"/>
        <v>16.77726016310875</v>
      </c>
      <c r="AF43" s="180">
        <f t="shared" si="51"/>
        <v>14.523738912121891</v>
      </c>
      <c r="AG43" s="180">
        <f t="shared" si="51"/>
        <v>21.936600338416518</v>
      </c>
      <c r="AH43" s="180">
        <f t="shared" si="51"/>
        <v>16.357967357820051</v>
      </c>
      <c r="AI43" s="180">
        <f t="shared" si="51"/>
        <v>18.422403137372729</v>
      </c>
      <c r="AJ43" s="180">
        <f t="shared" si="51"/>
        <v>19.290485651209941</v>
      </c>
      <c r="AN43" s="166">
        <v>18</v>
      </c>
      <c r="AO43" s="166">
        <f t="shared" si="52"/>
        <v>17.56569052695836</v>
      </c>
      <c r="AP43" s="166">
        <f t="shared" si="53"/>
        <v>8</v>
      </c>
      <c r="AQ43" s="166">
        <f t="shared" si="54"/>
        <v>2.4171576574151761</v>
      </c>
      <c r="AR43" s="166">
        <f t="shared" si="55"/>
        <v>0.85459428537763027</v>
      </c>
      <c r="AX43" s="166">
        <f t="shared" si="56"/>
        <v>18</v>
      </c>
      <c r="AY43" s="166">
        <f t="shared" si="57"/>
        <v>29.260753104787902</v>
      </c>
      <c r="AZ43" s="166">
        <f t="shared" si="58"/>
        <v>37.533889618047048</v>
      </c>
      <c r="BA43" s="166">
        <f t="shared" si="59"/>
        <v>34.414892642274353</v>
      </c>
      <c r="BB43" s="166">
        <f t="shared" si="60"/>
        <v>29.606083167017708</v>
      </c>
      <c r="BC43" s="166">
        <f t="shared" si="61"/>
        <v>43.450615794286264</v>
      </c>
      <c r="BD43" s="166">
        <f t="shared" si="62"/>
        <v>33.203846713659637</v>
      </c>
      <c r="BE43" s="166">
        <f t="shared" si="63"/>
        <v>37.280761187081694</v>
      </c>
      <c r="BF43" s="166">
        <f t="shared" si="64"/>
        <v>38.616104362245103</v>
      </c>
    </row>
    <row r="44" spans="1:75" x14ac:dyDescent="0.25">
      <c r="B44" s="183">
        <v>20</v>
      </c>
      <c r="C44" s="180">
        <v>1.9951017323990328</v>
      </c>
      <c r="D44" s="180">
        <v>2.6015894012704823</v>
      </c>
      <c r="E44" s="180">
        <v>2.2562244977385948</v>
      </c>
      <c r="F44" s="180">
        <v>2.1022193030973453</v>
      </c>
      <c r="G44" s="180">
        <v>2.5629695528814445</v>
      </c>
      <c r="H44" s="180">
        <v>2.2105541433844427</v>
      </c>
      <c r="I44" s="180">
        <v>2.2979896449952237</v>
      </c>
      <c r="J44" s="180">
        <v>2.3325944279893949</v>
      </c>
      <c r="L44" s="168"/>
      <c r="N44" s="183">
        <v>20</v>
      </c>
      <c r="O44" s="180">
        <f t="shared" si="50"/>
        <v>0.44002867581551652</v>
      </c>
      <c r="P44" s="180">
        <f t="shared" si="50"/>
        <v>1.0725722067204941</v>
      </c>
      <c r="Q44" s="180">
        <f t="shared" si="50"/>
        <v>0.60811115298898799</v>
      </c>
      <c r="R44" s="180">
        <f t="shared" si="50"/>
        <v>0.57662967516742425</v>
      </c>
      <c r="S44" s="180">
        <f t="shared" si="50"/>
        <v>1.0059345688819836</v>
      </c>
      <c r="T44" s="180">
        <f t="shared" si="50"/>
        <v>0.63998483621321101</v>
      </c>
      <c r="U44" s="180">
        <f t="shared" si="50"/>
        <v>0.72387685263126955</v>
      </c>
      <c r="V44" s="180">
        <f t="shared" si="50"/>
        <v>0.79128212202470394</v>
      </c>
      <c r="Z44" s="170"/>
      <c r="AB44" s="183">
        <v>20</v>
      </c>
      <c r="AC44" s="180">
        <f t="shared" si="51"/>
        <v>15.548716459912248</v>
      </c>
      <c r="AD44" s="180">
        <f t="shared" si="51"/>
        <v>17.468602715317491</v>
      </c>
      <c r="AE44" s="180">
        <f t="shared" si="51"/>
        <v>16.347074005080323</v>
      </c>
      <c r="AF44" s="180">
        <f t="shared" si="51"/>
        <v>14.709940693046535</v>
      </c>
      <c r="AG44" s="180">
        <f t="shared" si="51"/>
        <v>22.304535895387666</v>
      </c>
      <c r="AH44" s="180">
        <f t="shared" si="51"/>
        <v>16.039720205844887</v>
      </c>
      <c r="AI44" s="180">
        <f t="shared" si="51"/>
        <v>18.279718500789635</v>
      </c>
      <c r="AJ44" s="180">
        <f t="shared" si="51"/>
        <v>19.586191139225345</v>
      </c>
      <c r="AN44" s="166">
        <v>20</v>
      </c>
      <c r="AO44" s="166">
        <f t="shared" si="52"/>
        <v>17.535562451825516</v>
      </c>
      <c r="AP44" s="166">
        <f t="shared" si="53"/>
        <v>8</v>
      </c>
      <c r="AQ44" s="166">
        <f t="shared" si="54"/>
        <v>2.4810188483963307</v>
      </c>
      <c r="AR44" s="166">
        <f t="shared" si="55"/>
        <v>0.87717262597634216</v>
      </c>
      <c r="AX44" s="166">
        <f t="shared" si="56"/>
        <v>20</v>
      </c>
      <c r="AY44" s="166">
        <f t="shared" si="57"/>
        <v>30.588995803644831</v>
      </c>
      <c r="AZ44" s="166">
        <f t="shared" si="58"/>
        <v>35.645392027201908</v>
      </c>
      <c r="BA44" s="166">
        <f t="shared" si="59"/>
        <v>33.124334168189073</v>
      </c>
      <c r="BB44" s="166">
        <f t="shared" si="60"/>
        <v>29.233679605168426</v>
      </c>
      <c r="BC44" s="166">
        <f t="shared" si="61"/>
        <v>44.241136233804184</v>
      </c>
      <c r="BD44" s="166">
        <f t="shared" si="62"/>
        <v>32.397687563664938</v>
      </c>
      <c r="BE44" s="166">
        <f t="shared" si="63"/>
        <v>36.702121638162367</v>
      </c>
      <c r="BF44" s="166">
        <f t="shared" si="64"/>
        <v>38.876676790435283</v>
      </c>
    </row>
    <row r="45" spans="1:75" x14ac:dyDescent="0.25">
      <c r="B45" s="183">
        <v>22</v>
      </c>
      <c r="C45" s="180">
        <v>2.0015711020307938</v>
      </c>
      <c r="D45" s="180">
        <v>2.5726009632510096</v>
      </c>
      <c r="E45" s="180">
        <v>2.248223035199266</v>
      </c>
      <c r="F45" s="180">
        <v>2.0949201932850992</v>
      </c>
      <c r="G45" s="180">
        <v>2.588648647208335</v>
      </c>
      <c r="H45" s="180">
        <v>2.1943269783824659</v>
      </c>
      <c r="I45" s="180">
        <v>2.2932616930928282</v>
      </c>
      <c r="J45" s="180">
        <v>2.3417844202467171</v>
      </c>
      <c r="L45" s="168"/>
      <c r="N45" s="183">
        <v>22</v>
      </c>
      <c r="O45" s="180">
        <f t="shared" si="50"/>
        <v>0.44649804544727756</v>
      </c>
      <c r="P45" s="180">
        <f t="shared" si="50"/>
        <v>1.0435837687010214</v>
      </c>
      <c r="Q45" s="180">
        <f t="shared" si="50"/>
        <v>0.60010969044965923</v>
      </c>
      <c r="R45" s="180">
        <f t="shared" si="50"/>
        <v>0.56933056535517812</v>
      </c>
      <c r="S45" s="180">
        <f t="shared" si="50"/>
        <v>1.0316136632088742</v>
      </c>
      <c r="T45" s="180">
        <f t="shared" si="50"/>
        <v>0.62375767121123427</v>
      </c>
      <c r="U45" s="180">
        <f t="shared" si="50"/>
        <v>0.71914890072887405</v>
      </c>
      <c r="V45" s="180">
        <f t="shared" si="50"/>
        <v>0.80047211428202614</v>
      </c>
      <c r="Z45" s="170"/>
      <c r="AB45" s="183">
        <v>22</v>
      </c>
      <c r="AC45" s="180">
        <f t="shared" si="51"/>
        <v>15.77731609354338</v>
      </c>
      <c r="AD45" s="180">
        <f t="shared" si="51"/>
        <v>16.996478317606211</v>
      </c>
      <c r="AE45" s="180">
        <f t="shared" si="51"/>
        <v>16.13198092606611</v>
      </c>
      <c r="AF45" s="180">
        <f t="shared" si="51"/>
        <v>14.523738912121891</v>
      </c>
      <c r="AG45" s="180">
        <f t="shared" si="51"/>
        <v>22.873917144320934</v>
      </c>
      <c r="AH45" s="180">
        <f t="shared" si="51"/>
        <v>15.633024341133689</v>
      </c>
      <c r="AI45" s="180">
        <f t="shared" si="51"/>
        <v>18.160325775981669</v>
      </c>
      <c r="AJ45" s="180">
        <f t="shared" si="51"/>
        <v>19.813666195099657</v>
      </c>
      <c r="AN45" s="166">
        <v>22</v>
      </c>
      <c r="AO45" s="166">
        <f t="shared" si="52"/>
        <v>17.488805963234192</v>
      </c>
      <c r="AP45" s="166">
        <f t="shared" si="53"/>
        <v>8</v>
      </c>
      <c r="AQ45" s="166">
        <f t="shared" si="54"/>
        <v>2.7282501640113419</v>
      </c>
      <c r="AR45" s="166">
        <f t="shared" si="55"/>
        <v>0.96458209587286514</v>
      </c>
      <c r="AX45" s="166">
        <f t="shared" si="56"/>
        <v>22</v>
      </c>
      <c r="AY45" s="166">
        <f t="shared" si="57"/>
        <v>31.326032553455626</v>
      </c>
      <c r="AZ45" s="166">
        <f t="shared" si="58"/>
        <v>34.465081032923706</v>
      </c>
      <c r="BA45" s="166">
        <f t="shared" si="59"/>
        <v>32.479054931146436</v>
      </c>
      <c r="BB45" s="166">
        <f t="shared" si="60"/>
        <v>29.233679605168426</v>
      </c>
      <c r="BC45" s="166">
        <f t="shared" si="61"/>
        <v>45.1784530397086</v>
      </c>
      <c r="BD45" s="166">
        <f t="shared" si="62"/>
        <v>31.672744546978578</v>
      </c>
      <c r="BE45" s="166">
        <f t="shared" si="63"/>
        <v>36.440044276771303</v>
      </c>
      <c r="BF45" s="166">
        <f t="shared" si="64"/>
        <v>39.399857334325006</v>
      </c>
    </row>
    <row r="46" spans="1:75" x14ac:dyDescent="0.25">
      <c r="B46" s="183">
        <v>24</v>
      </c>
      <c r="C46" s="180">
        <v>2.0195291798017174</v>
      </c>
      <c r="D46" s="180">
        <v>2.4928827586974593</v>
      </c>
      <c r="E46" s="180">
        <v>2.168208409805978</v>
      </c>
      <c r="F46" s="180">
        <v>2.0803219736606078</v>
      </c>
      <c r="G46" s="180">
        <v>2.6247770442470371</v>
      </c>
      <c r="H46" s="180">
        <v>2.1622573861416745</v>
      </c>
      <c r="I46" s="180">
        <v>2.2678759985924128</v>
      </c>
      <c r="J46" s="180">
        <v>2.3525495089538224</v>
      </c>
      <c r="L46" s="168"/>
      <c r="N46" s="183">
        <v>24</v>
      </c>
      <c r="O46" s="180">
        <f t="shared" si="50"/>
        <v>0.46445612321820118</v>
      </c>
      <c r="P46" s="180">
        <f t="shared" si="50"/>
        <v>0.96386556414747115</v>
      </c>
      <c r="Q46" s="180">
        <f t="shared" si="50"/>
        <v>0.52009506505637115</v>
      </c>
      <c r="R46" s="180">
        <f t="shared" si="50"/>
        <v>0.55473234573068675</v>
      </c>
      <c r="S46" s="180">
        <f t="shared" si="50"/>
        <v>1.0677420602475762</v>
      </c>
      <c r="T46" s="180">
        <f t="shared" si="50"/>
        <v>0.59168807897044284</v>
      </c>
      <c r="U46" s="180">
        <f t="shared" si="50"/>
        <v>0.69376320622845866</v>
      </c>
      <c r="V46" s="180">
        <f t="shared" si="50"/>
        <v>0.81123720298913149</v>
      </c>
      <c r="Z46" s="170"/>
      <c r="AB46" s="183">
        <v>24</v>
      </c>
      <c r="AC46" s="180">
        <f t="shared" si="51"/>
        <v>16.41187714551948</v>
      </c>
      <c r="AD46" s="180">
        <f t="shared" si="51"/>
        <v>15.69813622390018</v>
      </c>
      <c r="AE46" s="180">
        <f t="shared" si="51"/>
        <v>13.981050135923955</v>
      </c>
      <c r="AF46" s="180">
        <f t="shared" si="51"/>
        <v>14.151335350272619</v>
      </c>
      <c r="AG46" s="180">
        <f t="shared" si="51"/>
        <v>23.674990249391936</v>
      </c>
      <c r="AH46" s="180">
        <f t="shared" si="51"/>
        <v>14.829275162166486</v>
      </c>
      <c r="AI46" s="180">
        <f t="shared" si="51"/>
        <v>17.519272884557036</v>
      </c>
      <c r="AJ46" s="180">
        <f t="shared" si="51"/>
        <v>20.080128786859692</v>
      </c>
      <c r="AN46" s="166">
        <v>24</v>
      </c>
      <c r="AO46" s="166">
        <f t="shared" si="52"/>
        <v>17.043258242323923</v>
      </c>
      <c r="AP46" s="166">
        <f t="shared" si="53"/>
        <v>8</v>
      </c>
      <c r="AQ46" s="166">
        <f t="shared" si="54"/>
        <v>3.3440585899473718</v>
      </c>
      <c r="AR46" s="166">
        <f t="shared" si="55"/>
        <v>1.1823032528184554</v>
      </c>
      <c r="AX46" s="166">
        <f t="shared" si="56"/>
        <v>24</v>
      </c>
      <c r="AY46" s="166">
        <f t="shared" si="57"/>
        <v>32.18919323906286</v>
      </c>
      <c r="AZ46" s="166">
        <f t="shared" si="58"/>
        <v>32.69461454150639</v>
      </c>
      <c r="BA46" s="166">
        <f t="shared" si="59"/>
        <v>30.113031061990064</v>
      </c>
      <c r="BB46" s="166">
        <f t="shared" si="60"/>
        <v>28.67507426239451</v>
      </c>
      <c r="BC46" s="166">
        <f t="shared" si="61"/>
        <v>46.548907393712867</v>
      </c>
      <c r="BD46" s="166">
        <f t="shared" si="62"/>
        <v>30.462299503300173</v>
      </c>
      <c r="BE46" s="166">
        <f t="shared" si="63"/>
        <v>35.679598660538701</v>
      </c>
      <c r="BF46" s="166">
        <f t="shared" si="64"/>
        <v>39.893794981959346</v>
      </c>
    </row>
    <row r="47" spans="1:75" x14ac:dyDescent="0.25">
      <c r="B47" s="183">
        <v>26</v>
      </c>
      <c r="C47" s="180">
        <v>2.0527683548062869</v>
      </c>
      <c r="D47" s="180">
        <v>2.4566472111731184</v>
      </c>
      <c r="E47" s="180">
        <v>2.1201996345700054</v>
      </c>
      <c r="F47" s="180">
        <v>2.0876210834728535</v>
      </c>
      <c r="G47" s="180">
        <v>2.6737324637473669</v>
      </c>
      <c r="H47" s="180">
        <v>2.1511797830122998</v>
      </c>
      <c r="I47" s="180">
        <v>2.2669046283303218</v>
      </c>
      <c r="J47" s="180">
        <v>2.3806767736101104</v>
      </c>
      <c r="L47" s="168"/>
      <c r="N47" s="183">
        <v>26</v>
      </c>
      <c r="O47" s="180">
        <f t="shared" si="50"/>
        <v>0.4976952982227707</v>
      </c>
      <c r="P47" s="180">
        <f t="shared" si="50"/>
        <v>0.92763001662313016</v>
      </c>
      <c r="Q47" s="180">
        <f t="shared" si="50"/>
        <v>0.47208628982039857</v>
      </c>
      <c r="R47" s="180">
        <f t="shared" si="50"/>
        <v>0.56203145554293243</v>
      </c>
      <c r="S47" s="180">
        <f t="shared" si="50"/>
        <v>1.1166974797479061</v>
      </c>
      <c r="T47" s="180">
        <f t="shared" si="50"/>
        <v>0.58061047584106817</v>
      </c>
      <c r="U47" s="180">
        <f t="shared" si="50"/>
        <v>0.69279183596636762</v>
      </c>
      <c r="V47" s="180">
        <f t="shared" si="50"/>
        <v>0.8393644676454195</v>
      </c>
      <c r="Z47" s="170"/>
      <c r="AB47" s="183">
        <v>26</v>
      </c>
      <c r="AC47" s="180">
        <f t="shared" si="51"/>
        <v>17.586406297624411</v>
      </c>
      <c r="AD47" s="180">
        <f t="shared" si="51"/>
        <v>15.107980726761076</v>
      </c>
      <c r="AE47" s="180">
        <f t="shared" si="51"/>
        <v>12.690491661838671</v>
      </c>
      <c r="AF47" s="180">
        <f t="shared" si="51"/>
        <v>14.337537131197255</v>
      </c>
      <c r="AG47" s="180">
        <f t="shared" si="51"/>
        <v>24.760476269354903</v>
      </c>
      <c r="AH47" s="180">
        <f t="shared" si="51"/>
        <v>14.551640998523011</v>
      </c>
      <c r="AI47" s="180">
        <f t="shared" si="51"/>
        <v>17.494743332484031</v>
      </c>
      <c r="AJ47" s="180">
        <f t="shared" si="51"/>
        <v>20.77634820904504</v>
      </c>
      <c r="AN47" s="166">
        <v>26</v>
      </c>
      <c r="AO47" s="166">
        <f>AVERAGE(AC47:AJ47)</f>
        <v>17.163203078353547</v>
      </c>
      <c r="AP47" s="166">
        <f t="shared" si="53"/>
        <v>8</v>
      </c>
      <c r="AQ47" s="166">
        <f>STDEV(AC47:AJ47)</f>
        <v>3.9658565720533971</v>
      </c>
      <c r="AR47" s="166">
        <f t="shared" si="55"/>
        <v>1.4021420376560965</v>
      </c>
      <c r="AX47" s="166">
        <f t="shared" si="56"/>
        <v>26</v>
      </c>
      <c r="AY47" s="166">
        <f t="shared" si="57"/>
        <v>33.99828344314389</v>
      </c>
      <c r="AZ47" s="166">
        <f t="shared" si="58"/>
        <v>30.806116950661256</v>
      </c>
      <c r="BA47" s="166">
        <f t="shared" si="59"/>
        <v>26.671541797762625</v>
      </c>
      <c r="BB47" s="166">
        <f t="shared" si="60"/>
        <v>28.488872481469876</v>
      </c>
      <c r="BC47" s="166">
        <f t="shared" si="61"/>
        <v>48.435466518746836</v>
      </c>
      <c r="BD47" s="166">
        <f t="shared" si="62"/>
        <v>29.380916160689495</v>
      </c>
      <c r="BE47" s="166">
        <f t="shared" si="63"/>
        <v>35.014016217041068</v>
      </c>
      <c r="BF47" s="166">
        <f t="shared" si="64"/>
        <v>40.856476995904728</v>
      </c>
      <c r="BG47" s="166" t="s">
        <v>106</v>
      </c>
      <c r="BH47" s="166" t="s">
        <v>25</v>
      </c>
      <c r="BI47" s="166" t="s">
        <v>26</v>
      </c>
      <c r="BJ47" s="166" t="s">
        <v>27</v>
      </c>
      <c r="BK47" s="166" t="s">
        <v>110</v>
      </c>
    </row>
    <row r="48" spans="1:75" x14ac:dyDescent="0.25">
      <c r="L48" s="168"/>
      <c r="Z48" s="170"/>
      <c r="AO48" s="166">
        <f>MAX(AO34:AO47)</f>
        <v>17.855177796716603</v>
      </c>
      <c r="AY48" s="167">
        <f>SUM(AY35:AY47)</f>
        <v>264.67896201494193</v>
      </c>
      <c r="AZ48" s="167">
        <f t="shared" ref="AZ48:BF48" si="65">SUM(AZ35:AZ47)</f>
        <v>391.62718790150973</v>
      </c>
      <c r="BA48" s="167">
        <f t="shared" si="65"/>
        <v>361.57146582289499</v>
      </c>
      <c r="BB48" s="167">
        <f t="shared" si="65"/>
        <v>334.2321967597282</v>
      </c>
      <c r="BC48" s="167">
        <f t="shared" si="65"/>
        <v>432.60677234109926</v>
      </c>
      <c r="BD48" s="167">
        <f t="shared" si="65"/>
        <v>340.59642689367968</v>
      </c>
      <c r="BE48" s="167">
        <f t="shared" si="65"/>
        <v>383.79228732916664</v>
      </c>
      <c r="BF48" s="167">
        <f t="shared" si="65"/>
        <v>403.61964784115003</v>
      </c>
      <c r="BG48" s="167">
        <f>AVERAGE(AY48:BF48)</f>
        <v>364.09061836302135</v>
      </c>
      <c r="BH48" s="166">
        <f>COUNT(AY48:BF48)</f>
        <v>8</v>
      </c>
      <c r="BI48" s="166">
        <f>STDEV(AY48:BF48)</f>
        <v>51.735525056713485</v>
      </c>
      <c r="BJ48" s="166">
        <f>(BI48)/SQRT(BH48)</f>
        <v>18.291270297924324</v>
      </c>
      <c r="BK48" s="186">
        <f>TTEST(AY$25:BF$25,AY48:BF48,1,2)</f>
        <v>6.7133094025309471E-6</v>
      </c>
    </row>
    <row r="49" spans="1:63" x14ac:dyDescent="0.25">
      <c r="A49" s="173"/>
      <c r="B49" s="213" t="s">
        <v>51</v>
      </c>
      <c r="C49" s="214"/>
      <c r="D49" s="214"/>
      <c r="E49" s="214"/>
      <c r="F49" s="214"/>
      <c r="G49" s="214"/>
      <c r="H49" s="214"/>
      <c r="I49" s="214"/>
      <c r="J49" s="214"/>
      <c r="K49" s="171"/>
      <c r="L49" s="168"/>
      <c r="M49" s="173"/>
      <c r="N49" s="213" t="s">
        <v>83</v>
      </c>
      <c r="O49" s="214"/>
      <c r="P49" s="214"/>
      <c r="Q49" s="214"/>
      <c r="R49" s="214"/>
      <c r="S49" s="214"/>
      <c r="T49" s="214"/>
      <c r="U49" s="214"/>
      <c r="V49" s="214"/>
      <c r="Z49" s="168"/>
      <c r="AA49" s="173"/>
      <c r="AB49" s="213" t="s">
        <v>87</v>
      </c>
      <c r="AC49" s="214"/>
      <c r="AD49" s="214"/>
      <c r="AE49" s="214"/>
      <c r="AF49" s="214"/>
      <c r="AG49" s="214"/>
      <c r="AH49" s="214"/>
      <c r="AI49" s="214"/>
      <c r="AJ49" s="214"/>
      <c r="AX49" s="166" t="s">
        <v>198</v>
      </c>
      <c r="AY49" s="166">
        <f>100*AY48/AY$25</f>
        <v>19.430822043119374</v>
      </c>
      <c r="AZ49" s="166">
        <f t="shared" ref="AZ49:BF49" si="66">100*AZ48/AZ$25</f>
        <v>27.701818257721662</v>
      </c>
      <c r="BA49" s="166">
        <f t="shared" si="66"/>
        <v>32.404423478260512</v>
      </c>
      <c r="BB49" s="166">
        <f t="shared" si="66"/>
        <v>40.242469174807042</v>
      </c>
      <c r="BC49" s="166">
        <f t="shared" si="66"/>
        <v>41.797471292427119</v>
      </c>
      <c r="BD49" s="166">
        <f t="shared" si="66"/>
        <v>36.865709964562058</v>
      </c>
      <c r="BE49" s="166">
        <f t="shared" si="66"/>
        <v>40.50646773935059</v>
      </c>
      <c r="BF49" s="166">
        <f t="shared" si="66"/>
        <v>73.179765115597462</v>
      </c>
      <c r="BG49" s="187">
        <f>100*BG48/BG$25</f>
        <v>35.607189688658039</v>
      </c>
      <c r="BK49" s="198" t="s">
        <v>235</v>
      </c>
    </row>
    <row r="50" spans="1:63" x14ac:dyDescent="0.25">
      <c r="A50" s="173"/>
      <c r="B50" s="184" t="s">
        <v>5</v>
      </c>
      <c r="C50" s="185" t="s">
        <v>62</v>
      </c>
      <c r="D50" s="185" t="s">
        <v>7</v>
      </c>
      <c r="E50" s="185" t="s">
        <v>8</v>
      </c>
      <c r="F50" s="185" t="s">
        <v>63</v>
      </c>
      <c r="G50" s="185" t="s">
        <v>10</v>
      </c>
      <c r="H50" s="185" t="s">
        <v>11</v>
      </c>
      <c r="I50" s="185" t="s">
        <v>12</v>
      </c>
      <c r="J50" s="185" t="s">
        <v>13</v>
      </c>
      <c r="K50" s="171"/>
      <c r="L50" s="168"/>
      <c r="M50" s="173"/>
      <c r="N50" s="184" t="s">
        <v>5</v>
      </c>
      <c r="O50" s="185" t="s">
        <v>6</v>
      </c>
      <c r="P50" s="185" t="s">
        <v>7</v>
      </c>
      <c r="Q50" s="185" t="s">
        <v>8</v>
      </c>
      <c r="R50" s="185" t="s">
        <v>9</v>
      </c>
      <c r="S50" s="185" t="s">
        <v>10</v>
      </c>
      <c r="T50" s="185" t="s">
        <v>11</v>
      </c>
      <c r="U50" s="185" t="s">
        <v>12</v>
      </c>
      <c r="V50" s="185" t="s">
        <v>13</v>
      </c>
      <c r="Z50" s="168"/>
      <c r="AA50" s="173"/>
      <c r="AB50" s="184" t="s">
        <v>5</v>
      </c>
      <c r="AC50" s="185" t="s">
        <v>6</v>
      </c>
      <c r="AD50" s="185" t="s">
        <v>7</v>
      </c>
      <c r="AE50" s="185" t="s">
        <v>8</v>
      </c>
      <c r="AF50" s="185" t="s">
        <v>9</v>
      </c>
      <c r="AG50" s="185" t="s">
        <v>10</v>
      </c>
      <c r="AH50" s="185" t="s">
        <v>11</v>
      </c>
      <c r="AI50" s="185" t="s">
        <v>12</v>
      </c>
      <c r="AJ50" s="185" t="s">
        <v>13</v>
      </c>
      <c r="BK50" s="198">
        <v>6</v>
      </c>
    </row>
    <row r="51" spans="1:63" x14ac:dyDescent="0.25">
      <c r="A51" s="173"/>
      <c r="B51" s="176" t="s">
        <v>14</v>
      </c>
      <c r="C51" s="176">
        <v>1.5</v>
      </c>
      <c r="D51" s="176">
        <v>1.5</v>
      </c>
      <c r="E51" s="176">
        <v>1.49</v>
      </c>
      <c r="F51" s="176">
        <v>1.49</v>
      </c>
      <c r="G51" s="176">
        <v>1.5</v>
      </c>
      <c r="H51" s="176">
        <v>1.53</v>
      </c>
      <c r="I51" s="176">
        <v>1.45</v>
      </c>
      <c r="J51" s="176">
        <v>1.45</v>
      </c>
      <c r="L51" s="168"/>
      <c r="M51" s="173"/>
      <c r="N51" s="176" t="s">
        <v>14</v>
      </c>
      <c r="O51" s="176">
        <v>1.5</v>
      </c>
      <c r="P51" s="176">
        <v>1.5</v>
      </c>
      <c r="Q51" s="176">
        <v>1.49</v>
      </c>
      <c r="R51" s="176">
        <v>1.49</v>
      </c>
      <c r="S51" s="176">
        <v>1.5</v>
      </c>
      <c r="T51" s="176">
        <v>1.53</v>
      </c>
      <c r="U51" s="176">
        <v>1.45</v>
      </c>
      <c r="V51" s="176">
        <v>1.45</v>
      </c>
      <c r="Z51" s="170"/>
      <c r="AA51" s="173"/>
      <c r="AB51" s="176" t="s">
        <v>14</v>
      </c>
      <c r="AC51" s="176">
        <f>O51</f>
        <v>1.5</v>
      </c>
      <c r="AD51" s="176">
        <f t="shared" ref="AD51:AJ56" si="67">P51</f>
        <v>1.5</v>
      </c>
      <c r="AE51" s="176">
        <f t="shared" si="67"/>
        <v>1.49</v>
      </c>
      <c r="AF51" s="176">
        <f t="shared" si="67"/>
        <v>1.49</v>
      </c>
      <c r="AG51" s="176">
        <f t="shared" si="67"/>
        <v>1.5</v>
      </c>
      <c r="AH51" s="176">
        <f t="shared" si="67"/>
        <v>1.53</v>
      </c>
      <c r="AI51" s="176">
        <f t="shared" si="67"/>
        <v>1.45</v>
      </c>
      <c r="AJ51" s="176">
        <f t="shared" si="67"/>
        <v>1.45</v>
      </c>
      <c r="BK51" s="186">
        <f>BK48*BK50</f>
        <v>4.0279856415185681E-5</v>
      </c>
    </row>
    <row r="52" spans="1:63" x14ac:dyDescent="0.25">
      <c r="A52" s="173"/>
      <c r="B52" s="176" t="s">
        <v>15</v>
      </c>
      <c r="C52" s="176">
        <v>4.59</v>
      </c>
      <c r="D52" s="176">
        <v>4.3</v>
      </c>
      <c r="E52" s="176">
        <v>4.2</v>
      </c>
      <c r="F52" s="176">
        <v>4.2</v>
      </c>
      <c r="G52" s="176">
        <v>6</v>
      </c>
      <c r="H52" s="176">
        <v>5.3</v>
      </c>
      <c r="I52" s="176">
        <v>4.96</v>
      </c>
      <c r="J52" s="176">
        <v>5</v>
      </c>
      <c r="L52" s="168"/>
      <c r="M52" s="173"/>
      <c r="N52" s="176" t="s">
        <v>15</v>
      </c>
      <c r="O52" s="176">
        <v>4.59</v>
      </c>
      <c r="P52" s="176">
        <v>4.3</v>
      </c>
      <c r="Q52" s="176">
        <v>4.2</v>
      </c>
      <c r="R52" s="176">
        <v>4.2</v>
      </c>
      <c r="S52" s="176">
        <v>6</v>
      </c>
      <c r="T52" s="176">
        <v>5.3</v>
      </c>
      <c r="U52" s="176">
        <v>4.96</v>
      </c>
      <c r="V52" s="176">
        <v>5</v>
      </c>
      <c r="Z52" s="170"/>
      <c r="AA52" s="173"/>
      <c r="AB52" s="176" t="s">
        <v>15</v>
      </c>
      <c r="AC52" s="176">
        <f t="shared" ref="AC52:AC56" si="68">O52</f>
        <v>4.59</v>
      </c>
      <c r="AD52" s="176">
        <f t="shared" si="67"/>
        <v>4.3</v>
      </c>
      <c r="AE52" s="176">
        <f t="shared" si="67"/>
        <v>4.2</v>
      </c>
      <c r="AF52" s="176">
        <f t="shared" si="67"/>
        <v>4.2</v>
      </c>
      <c r="AG52" s="176">
        <f t="shared" si="67"/>
        <v>6</v>
      </c>
      <c r="AH52" s="176">
        <f t="shared" si="67"/>
        <v>5.3</v>
      </c>
      <c r="AI52" s="176">
        <f t="shared" si="67"/>
        <v>4.96</v>
      </c>
      <c r="AJ52" s="176">
        <f t="shared" si="67"/>
        <v>5</v>
      </c>
    </row>
    <row r="53" spans="1:63" x14ac:dyDescent="0.25">
      <c r="B53" s="176" t="s">
        <v>16</v>
      </c>
      <c r="C53" s="176">
        <f>C52-C51</f>
        <v>3.09</v>
      </c>
      <c r="D53" s="176">
        <f t="shared" ref="D53:J53" si="69">D52-D51</f>
        <v>2.8</v>
      </c>
      <c r="E53" s="176">
        <f t="shared" si="69"/>
        <v>2.71</v>
      </c>
      <c r="F53" s="176">
        <f t="shared" si="69"/>
        <v>2.71</v>
      </c>
      <c r="G53" s="176">
        <f t="shared" si="69"/>
        <v>4.5</v>
      </c>
      <c r="H53" s="176">
        <f t="shared" si="69"/>
        <v>3.7699999999999996</v>
      </c>
      <c r="I53" s="176">
        <f t="shared" si="69"/>
        <v>3.51</v>
      </c>
      <c r="J53" s="176">
        <f t="shared" si="69"/>
        <v>3.55</v>
      </c>
      <c r="L53" s="168"/>
      <c r="N53" s="176" t="s">
        <v>16</v>
      </c>
      <c r="O53" s="176">
        <f>O52-O51</f>
        <v>3.09</v>
      </c>
      <c r="P53" s="176">
        <f t="shared" ref="P53:V53" si="70">P52-P51</f>
        <v>2.8</v>
      </c>
      <c r="Q53" s="176">
        <f t="shared" si="70"/>
        <v>2.71</v>
      </c>
      <c r="R53" s="176">
        <f t="shared" si="70"/>
        <v>2.71</v>
      </c>
      <c r="S53" s="176">
        <f t="shared" si="70"/>
        <v>4.5</v>
      </c>
      <c r="T53" s="176">
        <f t="shared" si="70"/>
        <v>3.7699999999999996</v>
      </c>
      <c r="U53" s="176">
        <f t="shared" si="70"/>
        <v>3.51</v>
      </c>
      <c r="V53" s="176">
        <f t="shared" si="70"/>
        <v>3.55</v>
      </c>
      <c r="Z53" s="170"/>
      <c r="AB53" s="176" t="s">
        <v>16</v>
      </c>
      <c r="AC53" s="176">
        <f t="shared" si="68"/>
        <v>3.09</v>
      </c>
      <c r="AD53" s="176">
        <f t="shared" si="67"/>
        <v>2.8</v>
      </c>
      <c r="AE53" s="176">
        <f t="shared" si="67"/>
        <v>2.71</v>
      </c>
      <c r="AF53" s="176">
        <f t="shared" si="67"/>
        <v>2.71</v>
      </c>
      <c r="AG53" s="176">
        <f t="shared" si="67"/>
        <v>4.5</v>
      </c>
      <c r="AH53" s="176">
        <f t="shared" si="67"/>
        <v>3.7699999999999996</v>
      </c>
      <c r="AI53" s="176">
        <f t="shared" si="67"/>
        <v>3.51</v>
      </c>
      <c r="AJ53" s="176">
        <f t="shared" si="67"/>
        <v>3.55</v>
      </c>
      <c r="AN53" s="213" t="s">
        <v>91</v>
      </c>
      <c r="AO53" s="214"/>
      <c r="AP53" s="214"/>
      <c r="AQ53" s="214"/>
      <c r="AR53" s="214"/>
      <c r="AS53" s="214"/>
      <c r="AT53" s="214"/>
      <c r="AU53" s="214"/>
      <c r="AV53" s="214"/>
      <c r="AY53" s="167" t="s">
        <v>191</v>
      </c>
      <c r="AZ53" s="167"/>
      <c r="BA53" s="44"/>
    </row>
    <row r="54" spans="1:63" x14ac:dyDescent="0.25">
      <c r="A54" s="173"/>
      <c r="B54" s="176" t="s">
        <v>50</v>
      </c>
      <c r="C54" s="176">
        <v>1.5286431507283251</v>
      </c>
      <c r="D54" s="176">
        <v>1.5121634536186983</v>
      </c>
      <c r="E54" s="176">
        <v>1.5476049042904401</v>
      </c>
      <c r="F54" s="176">
        <v>1.4988476650359901</v>
      </c>
      <c r="G54" s="176">
        <v>1.5470582367316825</v>
      </c>
      <c r="H54" s="176">
        <v>1.5297543551344746</v>
      </c>
      <c r="I54" s="176">
        <v>1.5371928418803424</v>
      </c>
      <c r="J54" s="176">
        <v>1.5218147934183635</v>
      </c>
      <c r="L54" s="168"/>
      <c r="M54" s="173"/>
      <c r="N54" s="176" t="s">
        <v>50</v>
      </c>
      <c r="O54" s="176">
        <v>1.5286431507283251</v>
      </c>
      <c r="P54" s="176">
        <v>1.5121634536186983</v>
      </c>
      <c r="Q54" s="176">
        <v>1.5476049042904401</v>
      </c>
      <c r="R54" s="176">
        <v>1.4988476650359901</v>
      </c>
      <c r="S54" s="176">
        <v>1.5470582367316825</v>
      </c>
      <c r="T54" s="176">
        <v>1.5297543551344746</v>
      </c>
      <c r="U54" s="176">
        <v>1.5371928418803424</v>
      </c>
      <c r="V54" s="176">
        <v>1.5218147934183635</v>
      </c>
      <c r="Z54" s="170"/>
      <c r="AA54" s="173"/>
      <c r="AB54" s="176" t="s">
        <v>50</v>
      </c>
      <c r="AC54" s="176">
        <f t="shared" si="68"/>
        <v>1.5286431507283251</v>
      </c>
      <c r="AD54" s="176">
        <f t="shared" si="67"/>
        <v>1.5121634536186983</v>
      </c>
      <c r="AE54" s="176">
        <f t="shared" si="67"/>
        <v>1.5476049042904401</v>
      </c>
      <c r="AF54" s="176">
        <f t="shared" si="67"/>
        <v>1.4988476650359901</v>
      </c>
      <c r="AG54" s="176">
        <f t="shared" si="67"/>
        <v>1.5470582367316825</v>
      </c>
      <c r="AH54" s="176">
        <f t="shared" si="67"/>
        <v>1.5297543551344746</v>
      </c>
      <c r="AI54" s="176">
        <f t="shared" si="67"/>
        <v>1.5371928418803424</v>
      </c>
      <c r="AJ54" s="176">
        <f t="shared" si="67"/>
        <v>1.5218147934183635</v>
      </c>
    </row>
    <row r="55" spans="1:63" x14ac:dyDescent="0.25">
      <c r="A55" s="173"/>
      <c r="B55" s="176" t="s">
        <v>49</v>
      </c>
      <c r="C55" s="176">
        <v>2.5099999999999998</v>
      </c>
      <c r="D55" s="176">
        <v>2.16</v>
      </c>
      <c r="E55" s="176">
        <v>1.8</v>
      </c>
      <c r="F55" s="176">
        <v>2</v>
      </c>
      <c r="G55" s="176">
        <v>3.1291715529201904</v>
      </c>
      <c r="H55" s="176">
        <v>2.2000000000000002</v>
      </c>
      <c r="I55" s="176">
        <v>1.9</v>
      </c>
      <c r="J55" s="176">
        <v>2</v>
      </c>
      <c r="L55" s="168"/>
      <c r="M55" s="173"/>
      <c r="N55" s="176" t="s">
        <v>49</v>
      </c>
      <c r="O55" s="176">
        <v>2.5099999999999998</v>
      </c>
      <c r="P55" s="176">
        <v>2.16</v>
      </c>
      <c r="Q55" s="176">
        <v>1.8</v>
      </c>
      <c r="R55" s="176">
        <v>2</v>
      </c>
      <c r="S55" s="176">
        <v>3.1291715529201904</v>
      </c>
      <c r="T55" s="176">
        <v>2.2000000000000002</v>
      </c>
      <c r="U55" s="176">
        <v>1.9</v>
      </c>
      <c r="V55" s="176">
        <v>2</v>
      </c>
      <c r="Z55" s="170"/>
      <c r="AA55" s="173"/>
      <c r="AB55" s="176" t="s">
        <v>49</v>
      </c>
      <c r="AC55" s="176">
        <f t="shared" si="68"/>
        <v>2.5099999999999998</v>
      </c>
      <c r="AD55" s="176">
        <f t="shared" si="67"/>
        <v>2.16</v>
      </c>
      <c r="AE55" s="176">
        <f t="shared" si="67"/>
        <v>1.8</v>
      </c>
      <c r="AF55" s="176">
        <f t="shared" si="67"/>
        <v>2</v>
      </c>
      <c r="AG55" s="176">
        <f t="shared" si="67"/>
        <v>3.1291715529201904</v>
      </c>
      <c r="AH55" s="176">
        <f t="shared" si="67"/>
        <v>2.2000000000000002</v>
      </c>
      <c r="AI55" s="176">
        <f t="shared" si="67"/>
        <v>1.9</v>
      </c>
      <c r="AJ55" s="176">
        <f t="shared" si="67"/>
        <v>2</v>
      </c>
    </row>
    <row r="56" spans="1:63" ht="20.25" x14ac:dyDescent="0.3">
      <c r="B56" s="176" t="s">
        <v>16</v>
      </c>
      <c r="C56" s="176">
        <f>C55-C54</f>
        <v>0.98135684927167466</v>
      </c>
      <c r="D56" s="176">
        <f t="shared" ref="D56:J56" si="71">D55-D54</f>
        <v>0.64783654638130184</v>
      </c>
      <c r="E56" s="176">
        <f t="shared" si="71"/>
        <v>0.25239509570955998</v>
      </c>
      <c r="F56" s="176">
        <f t="shared" si="71"/>
        <v>0.5011523349640099</v>
      </c>
      <c r="G56" s="176">
        <f t="shared" si="71"/>
        <v>1.5821133161885079</v>
      </c>
      <c r="H56" s="176">
        <f t="shared" si="71"/>
        <v>0.67024564486552562</v>
      </c>
      <c r="I56" s="176">
        <f t="shared" si="71"/>
        <v>0.36280715811965747</v>
      </c>
      <c r="J56" s="176">
        <f t="shared" si="71"/>
        <v>0.47818520658163655</v>
      </c>
      <c r="L56" s="168"/>
      <c r="N56" s="176" t="s">
        <v>16</v>
      </c>
      <c r="O56" s="176">
        <f>O55-O54</f>
        <v>0.98135684927167466</v>
      </c>
      <c r="P56" s="176">
        <f t="shared" ref="P56" si="72">P55-P54</f>
        <v>0.64783654638130184</v>
      </c>
      <c r="Q56" s="176">
        <f t="shared" ref="Q56" si="73">Q55-Q54</f>
        <v>0.25239509570955998</v>
      </c>
      <c r="R56" s="176">
        <f t="shared" ref="R56" si="74">R55-R54</f>
        <v>0.5011523349640099</v>
      </c>
      <c r="S56" s="176">
        <f t="shared" ref="S56" si="75">S55-S54</f>
        <v>1.5821133161885079</v>
      </c>
      <c r="T56" s="176">
        <f t="shared" ref="T56" si="76">T55-T54</f>
        <v>0.67024564486552562</v>
      </c>
      <c r="U56" s="176">
        <f t="shared" ref="U56" si="77">U55-U54</f>
        <v>0.36280715811965747</v>
      </c>
      <c r="V56" s="176">
        <f t="shared" ref="V56" si="78">V55-V54</f>
        <v>0.47818520658163655</v>
      </c>
      <c r="Z56" s="170"/>
      <c r="AB56" s="176" t="s">
        <v>16</v>
      </c>
      <c r="AC56" s="176">
        <f t="shared" si="68"/>
        <v>0.98135684927167466</v>
      </c>
      <c r="AD56" s="176">
        <f t="shared" si="67"/>
        <v>0.64783654638130184</v>
      </c>
      <c r="AE56" s="176">
        <f t="shared" si="67"/>
        <v>0.25239509570955998</v>
      </c>
      <c r="AF56" s="176">
        <f t="shared" si="67"/>
        <v>0.5011523349640099</v>
      </c>
      <c r="AG56" s="176">
        <f t="shared" si="67"/>
        <v>1.5821133161885079</v>
      </c>
      <c r="AH56" s="176">
        <f t="shared" si="67"/>
        <v>0.67024564486552562</v>
      </c>
      <c r="AI56" s="176">
        <f t="shared" si="67"/>
        <v>0.36280715811965747</v>
      </c>
      <c r="AJ56" s="176">
        <f t="shared" si="67"/>
        <v>0.47818520658163655</v>
      </c>
      <c r="AO56" s="186" t="s">
        <v>24</v>
      </c>
      <c r="AP56" s="186" t="s">
        <v>25</v>
      </c>
      <c r="AQ56" s="186" t="s">
        <v>26</v>
      </c>
      <c r="AR56" s="186" t="s">
        <v>27</v>
      </c>
      <c r="BF56" s="204" t="s">
        <v>237</v>
      </c>
    </row>
    <row r="57" spans="1:63" x14ac:dyDescent="0.25">
      <c r="A57" s="177" t="s">
        <v>19</v>
      </c>
      <c r="B57" s="178">
        <v>0</v>
      </c>
      <c r="C57" s="180">
        <v>1.5286431507283251</v>
      </c>
      <c r="D57" s="180">
        <v>1.5121634536186983</v>
      </c>
      <c r="E57" s="180">
        <v>1.5476049042904401</v>
      </c>
      <c r="F57" s="180">
        <v>1.4988476650359901</v>
      </c>
      <c r="G57" s="180">
        <v>1.5470582367316825</v>
      </c>
      <c r="H57" s="180">
        <v>1.5297543551344746</v>
      </c>
      <c r="I57" s="180">
        <v>1.5371928418803424</v>
      </c>
      <c r="J57" s="180">
        <v>1.5218147934183635</v>
      </c>
      <c r="L57" s="168"/>
      <c r="M57" s="177" t="s">
        <v>19</v>
      </c>
      <c r="N57" s="178">
        <v>0</v>
      </c>
      <c r="O57" s="180">
        <f t="shared" ref="O57:V70" si="79">C57-C$54</f>
        <v>0</v>
      </c>
      <c r="P57" s="180">
        <f t="shared" si="79"/>
        <v>0</v>
      </c>
      <c r="Q57" s="180">
        <f t="shared" si="79"/>
        <v>0</v>
      </c>
      <c r="R57" s="180">
        <f t="shared" si="79"/>
        <v>0</v>
      </c>
      <c r="S57" s="180">
        <f>G57-G$54</f>
        <v>0</v>
      </c>
      <c r="T57" s="180">
        <f t="shared" si="79"/>
        <v>0</v>
      </c>
      <c r="U57" s="180">
        <f t="shared" si="79"/>
        <v>0</v>
      </c>
      <c r="V57" s="180">
        <f t="shared" si="79"/>
        <v>0</v>
      </c>
      <c r="Z57" s="170"/>
      <c r="AA57" s="177" t="s">
        <v>19</v>
      </c>
      <c r="AB57" s="178">
        <v>0</v>
      </c>
      <c r="AC57" s="180">
        <f t="shared" ref="AC57:AJ70" si="80">(O57*100)/O$53</f>
        <v>0</v>
      </c>
      <c r="AD57" s="180">
        <f t="shared" si="80"/>
        <v>0</v>
      </c>
      <c r="AE57" s="180">
        <f t="shared" si="80"/>
        <v>0</v>
      </c>
      <c r="AF57" s="180">
        <f t="shared" si="80"/>
        <v>0</v>
      </c>
      <c r="AG57" s="180">
        <f t="shared" si="80"/>
        <v>0</v>
      </c>
      <c r="AH57" s="180">
        <f t="shared" si="80"/>
        <v>0</v>
      </c>
      <c r="AI57" s="180">
        <f t="shared" si="80"/>
        <v>0</v>
      </c>
      <c r="AJ57" s="180">
        <f t="shared" si="80"/>
        <v>0</v>
      </c>
      <c r="AN57" s="166">
        <v>0</v>
      </c>
      <c r="AO57" s="166">
        <f>AVERAGE(AC57:AJ57)</f>
        <v>0</v>
      </c>
      <c r="AP57" s="166">
        <f>COUNT(AC57:AJ57)</f>
        <v>8</v>
      </c>
      <c r="AQ57" s="166">
        <f>STDEV(AC57:AJ57)</f>
        <v>0</v>
      </c>
      <c r="AR57" s="166">
        <f>(AQ57)/SQRT(AP57)</f>
        <v>0</v>
      </c>
      <c r="AX57" s="166">
        <f>AB57</f>
        <v>0</v>
      </c>
      <c r="AY57" s="182" t="s">
        <v>6</v>
      </c>
      <c r="AZ57" s="182" t="s">
        <v>7</v>
      </c>
      <c r="BA57" s="182" t="s">
        <v>8</v>
      </c>
      <c r="BB57" s="182" t="s">
        <v>9</v>
      </c>
      <c r="BC57" s="182" t="s">
        <v>10</v>
      </c>
      <c r="BD57" s="182" t="s">
        <v>11</v>
      </c>
      <c r="BE57" s="182" t="s">
        <v>12</v>
      </c>
      <c r="BF57" s="182" t="s">
        <v>13</v>
      </c>
    </row>
    <row r="58" spans="1:63" x14ac:dyDescent="0.25">
      <c r="A58" s="173"/>
      <c r="B58" s="178">
        <v>2</v>
      </c>
      <c r="C58" s="180">
        <v>1.6033682702782308</v>
      </c>
      <c r="D58" s="180">
        <v>1.5879612731167754</v>
      </c>
      <c r="E58" s="180">
        <v>1.55890086060815</v>
      </c>
      <c r="F58" s="180">
        <v>1.6461914575460104</v>
      </c>
      <c r="G58" s="180">
        <v>1.7230110460938401</v>
      </c>
      <c r="H58" s="180">
        <v>1.8580608190709049</v>
      </c>
      <c r="I58" s="180">
        <v>1.7110821759259256</v>
      </c>
      <c r="J58" s="180">
        <v>1.6216054653872907</v>
      </c>
      <c r="L58" s="168"/>
      <c r="M58" s="173"/>
      <c r="N58" s="178">
        <v>2</v>
      </c>
      <c r="O58" s="180">
        <f t="shared" si="79"/>
        <v>7.4725119549905683E-2</v>
      </c>
      <c r="P58" s="180">
        <f t="shared" si="79"/>
        <v>7.5797819498077068E-2</v>
      </c>
      <c r="Q58" s="180">
        <f t="shared" si="79"/>
        <v>1.1295956317709965E-2</v>
      </c>
      <c r="R58" s="180">
        <f t="shared" si="79"/>
        <v>0.14734379251002028</v>
      </c>
      <c r="S58" s="180">
        <f t="shared" si="79"/>
        <v>0.17595280936215763</v>
      </c>
      <c r="T58" s="180">
        <f t="shared" si="79"/>
        <v>0.32830646393643037</v>
      </c>
      <c r="U58" s="180">
        <f t="shared" si="79"/>
        <v>0.17388933404558315</v>
      </c>
      <c r="V58" s="180">
        <f t="shared" si="79"/>
        <v>9.9790671968927214E-2</v>
      </c>
      <c r="Z58" s="170"/>
      <c r="AA58" s="173"/>
      <c r="AB58" s="178">
        <v>2</v>
      </c>
      <c r="AC58" s="180">
        <f t="shared" si="80"/>
        <v>2.4182886585729997</v>
      </c>
      <c r="AD58" s="180">
        <f t="shared" si="80"/>
        <v>2.707064982074181</v>
      </c>
      <c r="AE58" s="180">
        <f t="shared" si="80"/>
        <v>0.41682495637306144</v>
      </c>
      <c r="AF58" s="180">
        <f t="shared" si="80"/>
        <v>5.4370403140228891</v>
      </c>
      <c r="AG58" s="180">
        <f t="shared" si="80"/>
        <v>3.9100624302701692</v>
      </c>
      <c r="AH58" s="180">
        <f t="shared" si="80"/>
        <v>8.7083942688708333</v>
      </c>
      <c r="AI58" s="180">
        <f t="shared" si="80"/>
        <v>4.9541120810707451</v>
      </c>
      <c r="AJ58" s="180">
        <f t="shared" si="80"/>
        <v>2.811004844195133</v>
      </c>
      <c r="AN58" s="166">
        <v>2</v>
      </c>
      <c r="AO58" s="166">
        <f t="shared" ref="AO58:AO69" si="81">AVERAGE(AC58:AJ58)</f>
        <v>3.9203490669312515</v>
      </c>
      <c r="AP58" s="166">
        <f t="shared" ref="AP58:AP70" si="82">COUNT(AC58:AJ58)</f>
        <v>8</v>
      </c>
      <c r="AQ58" s="166">
        <f t="shared" ref="AQ58:AQ69" si="83">STDEV(AC58:AJ58)</f>
        <v>2.4936510959355203</v>
      </c>
      <c r="AR58" s="166">
        <f t="shared" ref="AR58:AR69" si="84">(AQ58)/SQRT(AP58)</f>
        <v>0.88163879992463612</v>
      </c>
      <c r="AX58" s="166">
        <f t="shared" ref="AX58:AX70" si="85">AB58</f>
        <v>2</v>
      </c>
      <c r="AY58" s="166">
        <f t="shared" ref="AY58:AY70" si="86">(($AB58-$AB57)*AC57)+(($AB58-$AB57)*(AC58-AC57)/2)</f>
        <v>2.4182886585729997</v>
      </c>
      <c r="AZ58" s="166">
        <f t="shared" ref="AZ58:AZ70" si="87">(($AB58-$AB57)*AD57)+(($AB58-$AB57)*(AD58-AD57)/2)</f>
        <v>2.707064982074181</v>
      </c>
      <c r="BA58" s="166">
        <f t="shared" ref="BA58:BA70" si="88">(($AB58-$AB57)*AE57)+(($AB58-$AB57)*(AE58-AE57)/2)</f>
        <v>0.41682495637306144</v>
      </c>
      <c r="BB58" s="166">
        <f t="shared" ref="BB58:BB70" si="89">(($AB58-$AB57)*AF57)+(($AB58-$AB57)*(AF58-AF57)/2)</f>
        <v>5.4370403140228891</v>
      </c>
      <c r="BC58" s="166">
        <f t="shared" ref="BC58:BC70" si="90">(($AB58-$AB57)*AG57)+(($AB58-$AB57)*(AG58-AG57)/2)</f>
        <v>3.9100624302701692</v>
      </c>
      <c r="BD58" s="166">
        <f t="shared" ref="BD58:BD70" si="91">(($AB58-$AB57)*AH57)+(($AB58-$AB57)*(AH58-AH57)/2)</f>
        <v>8.7083942688708333</v>
      </c>
      <c r="BE58" s="166">
        <f t="shared" ref="BE58:BE70" si="92">(($AB58-$AB57)*AI57)+(($AB58-$AB57)*(AI58-AI57)/2)</f>
        <v>4.9541120810707451</v>
      </c>
      <c r="BF58" s="166">
        <f t="shared" ref="BF58:BF70" si="93">(($AB58-$AB57)*AJ57)+(($AB58-$AB57)*(AJ58-AJ57)/2)</f>
        <v>2.811004844195133</v>
      </c>
    </row>
    <row r="59" spans="1:63" x14ac:dyDescent="0.25">
      <c r="A59" s="173"/>
      <c r="B59" s="183">
        <v>4</v>
      </c>
      <c r="C59" s="180">
        <v>1.6670453210774792</v>
      </c>
      <c r="D59" s="180">
        <v>1.6938139933716005</v>
      </c>
      <c r="E59" s="180">
        <v>1.6441157911274054</v>
      </c>
      <c r="F59" s="180">
        <v>1.68481823189337</v>
      </c>
      <c r="G59" s="180">
        <v>1.8505525116613506</v>
      </c>
      <c r="H59" s="180">
        <v>2.0072910299511006</v>
      </c>
      <c r="I59" s="180">
        <v>1.7806379095441596</v>
      </c>
      <c r="J59" s="180">
        <v>1.6724483343674639</v>
      </c>
      <c r="L59" s="168"/>
      <c r="M59" s="173"/>
      <c r="N59" s="183">
        <v>4</v>
      </c>
      <c r="O59" s="180">
        <f t="shared" si="79"/>
        <v>0.13840217034915403</v>
      </c>
      <c r="P59" s="180">
        <f t="shared" si="79"/>
        <v>0.18165053975290224</v>
      </c>
      <c r="Q59" s="180">
        <f>E59-E$54</f>
        <v>9.6510886836965293E-2</v>
      </c>
      <c r="R59" s="180">
        <f t="shared" si="79"/>
        <v>0.18597056685737989</v>
      </c>
      <c r="S59" s="180">
        <f t="shared" si="79"/>
        <v>0.30349427492966807</v>
      </c>
      <c r="T59" s="180">
        <f t="shared" si="79"/>
        <v>0.47753667481662609</v>
      </c>
      <c r="U59" s="180">
        <f t="shared" si="79"/>
        <v>0.24344506766381713</v>
      </c>
      <c r="V59" s="180">
        <f t="shared" si="79"/>
        <v>0.15063354094910042</v>
      </c>
      <c r="Z59" s="170"/>
      <c r="AA59" s="173"/>
      <c r="AB59" s="183">
        <v>4</v>
      </c>
      <c r="AC59" s="180">
        <f t="shared" si="80"/>
        <v>4.4790346391311981</v>
      </c>
      <c r="AD59" s="180">
        <f t="shared" si="80"/>
        <v>6.4875192768893664</v>
      </c>
      <c r="AE59" s="180">
        <f t="shared" si="80"/>
        <v>3.5612873371573905</v>
      </c>
      <c r="AF59" s="180">
        <f t="shared" si="80"/>
        <v>6.8623825408627264</v>
      </c>
      <c r="AG59" s="180">
        <f t="shared" si="80"/>
        <v>6.7443172206592905</v>
      </c>
      <c r="AH59" s="180">
        <f t="shared" si="80"/>
        <v>12.66675530017576</v>
      </c>
      <c r="AI59" s="180">
        <f t="shared" si="80"/>
        <v>6.9357569134990635</v>
      </c>
      <c r="AJ59" s="180">
        <f t="shared" si="80"/>
        <v>4.2431983365943786</v>
      </c>
      <c r="AN59" s="166">
        <v>4</v>
      </c>
      <c r="AO59" s="166">
        <f t="shared" si="81"/>
        <v>6.4975314456211475</v>
      </c>
      <c r="AP59" s="166">
        <f t="shared" si="82"/>
        <v>8</v>
      </c>
      <c r="AQ59" s="166">
        <f t="shared" si="83"/>
        <v>2.8340622258779451</v>
      </c>
      <c r="AR59" s="166">
        <f t="shared" si="84"/>
        <v>1.001992309111468</v>
      </c>
      <c r="AX59" s="166">
        <f t="shared" si="85"/>
        <v>4</v>
      </c>
      <c r="AY59" s="166">
        <f t="shared" si="86"/>
        <v>6.8973232977041974</v>
      </c>
      <c r="AZ59" s="166">
        <f t="shared" si="87"/>
        <v>9.1945842589635483</v>
      </c>
      <c r="BA59" s="166">
        <f t="shared" si="88"/>
        <v>3.9781122935304523</v>
      </c>
      <c r="BB59" s="166">
        <f t="shared" si="89"/>
        <v>12.299422854885616</v>
      </c>
      <c r="BC59" s="166">
        <f t="shared" si="90"/>
        <v>10.65437965092946</v>
      </c>
      <c r="BD59" s="166">
        <f t="shared" si="91"/>
        <v>21.375149569046592</v>
      </c>
      <c r="BE59" s="166">
        <f t="shared" si="92"/>
        <v>11.88986899456981</v>
      </c>
      <c r="BF59" s="166">
        <f t="shared" si="93"/>
        <v>7.0542031807895116</v>
      </c>
    </row>
    <row r="60" spans="1:63" x14ac:dyDescent="0.25">
      <c r="A60" s="173"/>
      <c r="B60" s="183">
        <v>6</v>
      </c>
      <c r="C60" s="180">
        <v>1.7321284897177209</v>
      </c>
      <c r="D60" s="180">
        <v>1.8079662432193482</v>
      </c>
      <c r="E60" s="180">
        <v>1.6678417606360743</v>
      </c>
      <c r="F60" s="180">
        <v>1.75083960359968</v>
      </c>
      <c r="G60" s="180">
        <v>1.9561284551212879</v>
      </c>
      <c r="H60" s="180">
        <v>2.1042906670232275</v>
      </c>
      <c r="I60" s="180">
        <v>1.8414991764601139</v>
      </c>
      <c r="J60" s="180">
        <v>1.7396940242932057</v>
      </c>
      <c r="L60" s="168"/>
      <c r="M60" s="173"/>
      <c r="N60" s="183">
        <v>6</v>
      </c>
      <c r="O60" s="180">
        <f t="shared" si="79"/>
        <v>0.2034853389893958</v>
      </c>
      <c r="P60" s="180">
        <f t="shared" si="79"/>
        <v>0.29580278960064987</v>
      </c>
      <c r="Q60" s="180">
        <f t="shared" si="79"/>
        <v>0.12023685634563419</v>
      </c>
      <c r="R60" s="180">
        <f>F60-F$54</f>
        <v>0.25199193856368995</v>
      </c>
      <c r="S60" s="180">
        <f>G60-G$54</f>
        <v>0.40907021838960533</v>
      </c>
      <c r="T60" s="180">
        <f>H60-H$54</f>
        <v>0.57453631188875298</v>
      </c>
      <c r="U60" s="180">
        <f t="shared" si="79"/>
        <v>0.30430633457977141</v>
      </c>
      <c r="V60" s="180">
        <f t="shared" si="79"/>
        <v>0.21787923087484229</v>
      </c>
      <c r="Z60" s="170"/>
      <c r="AA60" s="173"/>
      <c r="AB60" s="183">
        <v>6</v>
      </c>
      <c r="AC60" s="180">
        <f t="shared" si="80"/>
        <v>6.585286051436757</v>
      </c>
      <c r="AD60" s="180">
        <f t="shared" si="80"/>
        <v>10.564385342880353</v>
      </c>
      <c r="AE60" s="180">
        <f t="shared" si="80"/>
        <v>4.4367843669975713</v>
      </c>
      <c r="AF60" s="180">
        <f t="shared" si="80"/>
        <v>9.2985955189553486</v>
      </c>
      <c r="AG60" s="180">
        <f t="shared" si="80"/>
        <v>9.090449297546785</v>
      </c>
      <c r="AH60" s="180">
        <f t="shared" si="80"/>
        <v>15.239689970523953</v>
      </c>
      <c r="AI60" s="180">
        <f t="shared" si="80"/>
        <v>8.6696961418738301</v>
      </c>
      <c r="AJ60" s="180">
        <f t="shared" si="80"/>
        <v>6.1374431232349949</v>
      </c>
      <c r="AN60" s="166">
        <v>6</v>
      </c>
      <c r="AO60" s="166">
        <f t="shared" si="81"/>
        <v>8.7527912266812002</v>
      </c>
      <c r="AP60" s="166">
        <f t="shared" si="82"/>
        <v>8</v>
      </c>
      <c r="AQ60" s="166">
        <f t="shared" si="83"/>
        <v>3.2938598340780296</v>
      </c>
      <c r="AR60" s="166">
        <f t="shared" si="84"/>
        <v>1.1645553124772854</v>
      </c>
      <c r="AX60" s="166">
        <f t="shared" si="85"/>
        <v>6</v>
      </c>
      <c r="AY60" s="166">
        <f t="shared" si="86"/>
        <v>11.064320690567955</v>
      </c>
      <c r="AZ60" s="166">
        <f t="shared" si="87"/>
        <v>17.051904619769719</v>
      </c>
      <c r="BA60" s="166">
        <f t="shared" si="88"/>
        <v>7.9980717041549614</v>
      </c>
      <c r="BB60" s="166">
        <f t="shared" si="89"/>
        <v>16.160978059818074</v>
      </c>
      <c r="BC60" s="166">
        <f t="shared" si="90"/>
        <v>15.834766518206076</v>
      </c>
      <c r="BD60" s="166">
        <f t="shared" si="91"/>
        <v>27.906445270699713</v>
      </c>
      <c r="BE60" s="166">
        <f t="shared" si="92"/>
        <v>15.605453055372895</v>
      </c>
      <c r="BF60" s="166">
        <f t="shared" si="93"/>
        <v>10.380641459829373</v>
      </c>
    </row>
    <row r="61" spans="1:63" x14ac:dyDescent="0.25">
      <c r="A61" s="173"/>
      <c r="B61" s="183">
        <v>8</v>
      </c>
      <c r="C61" s="180">
        <v>1.7980151542670999</v>
      </c>
      <c r="D61" s="180">
        <v>1.8722597468136439</v>
      </c>
      <c r="E61" s="180">
        <v>1.6770131438074922</v>
      </c>
      <c r="F61" s="180">
        <v>1.811444802912729</v>
      </c>
      <c r="G61" s="180">
        <v>2.0367750254544994</v>
      </c>
      <c r="H61" s="180">
        <v>2.2012903040953549</v>
      </c>
      <c r="I61" s="180">
        <v>1.8588881098646723</v>
      </c>
      <c r="J61" s="180">
        <v>1.7896832119502413</v>
      </c>
      <c r="L61" s="168"/>
      <c r="M61" s="173"/>
      <c r="N61" s="183">
        <v>8</v>
      </c>
      <c r="O61" s="180">
        <f t="shared" si="79"/>
        <v>0.26937200353877477</v>
      </c>
      <c r="P61" s="180">
        <f t="shared" si="79"/>
        <v>0.36009629319494563</v>
      </c>
      <c r="Q61" s="180">
        <f t="shared" si="79"/>
        <v>0.12940823951705216</v>
      </c>
      <c r="R61" s="180">
        <f t="shared" si="79"/>
        <v>0.31259713787673893</v>
      </c>
      <c r="S61" s="180">
        <f t="shared" si="79"/>
        <v>0.48971678872281688</v>
      </c>
      <c r="T61" s="180">
        <f t="shared" si="79"/>
        <v>0.67153594896088031</v>
      </c>
      <c r="U61" s="180">
        <f t="shared" si="79"/>
        <v>0.3216952679843299</v>
      </c>
      <c r="V61" s="180">
        <f t="shared" si="79"/>
        <v>0.26786841853187782</v>
      </c>
      <c r="Z61" s="170"/>
      <c r="AA61" s="173"/>
      <c r="AB61" s="183">
        <v>8</v>
      </c>
      <c r="AC61" s="180">
        <f t="shared" si="80"/>
        <v>8.7175405675978901</v>
      </c>
      <c r="AD61" s="180">
        <f t="shared" si="80"/>
        <v>12.860581899819488</v>
      </c>
      <c r="AE61" s="180">
        <f t="shared" si="80"/>
        <v>4.7752117902971278</v>
      </c>
      <c r="AF61" s="180">
        <f t="shared" si="80"/>
        <v>11.534949737149038</v>
      </c>
      <c r="AG61" s="180">
        <f t="shared" si="80"/>
        <v>10.882595304951487</v>
      </c>
      <c r="AH61" s="180">
        <f t="shared" si="80"/>
        <v>17.812624640872162</v>
      </c>
      <c r="AI61" s="180">
        <f t="shared" si="80"/>
        <v>9.165107349980909</v>
      </c>
      <c r="AJ61" s="180">
        <f t="shared" si="80"/>
        <v>7.5455892544190935</v>
      </c>
      <c r="AN61" s="166">
        <v>8</v>
      </c>
      <c r="AO61" s="166">
        <f t="shared" si="81"/>
        <v>10.411775068135901</v>
      </c>
      <c r="AP61" s="166">
        <f t="shared" si="82"/>
        <v>8</v>
      </c>
      <c r="AQ61" s="166">
        <f t="shared" si="83"/>
        <v>3.9035313678004364</v>
      </c>
      <c r="AR61" s="166">
        <f t="shared" si="84"/>
        <v>1.3801067503730438</v>
      </c>
      <c r="AX61" s="166">
        <f t="shared" si="85"/>
        <v>8</v>
      </c>
      <c r="AY61" s="166">
        <f t="shared" si="86"/>
        <v>15.302826619034647</v>
      </c>
      <c r="AZ61" s="166">
        <f t="shared" si="87"/>
        <v>23.424967242699843</v>
      </c>
      <c r="BA61" s="166">
        <f t="shared" si="88"/>
        <v>9.2119961572946991</v>
      </c>
      <c r="BB61" s="166">
        <f t="shared" si="89"/>
        <v>20.833545256104387</v>
      </c>
      <c r="BC61" s="166">
        <f t="shared" si="90"/>
        <v>19.97304460249827</v>
      </c>
      <c r="BD61" s="166">
        <f t="shared" si="91"/>
        <v>33.052314611396113</v>
      </c>
      <c r="BE61" s="166">
        <f t="shared" si="92"/>
        <v>17.834803491854739</v>
      </c>
      <c r="BF61" s="166">
        <f t="shared" si="93"/>
        <v>13.683032377654088</v>
      </c>
    </row>
    <row r="62" spans="1:63" x14ac:dyDescent="0.25">
      <c r="A62" s="173"/>
      <c r="B62" s="183">
        <v>10</v>
      </c>
      <c r="C62" s="180">
        <v>1.836683394894405</v>
      </c>
      <c r="D62" s="180">
        <v>1.9323012490436231</v>
      </c>
      <c r="E62" s="180">
        <v>1.6944587096226895</v>
      </c>
      <c r="F62" s="180">
        <v>1.8298633442162437</v>
      </c>
      <c r="G62" s="180">
        <v>2.0630650212974841</v>
      </c>
      <c r="H62" s="180">
        <v>2.193828793551345</v>
      </c>
      <c r="I62" s="180">
        <v>1.8849715099715096</v>
      </c>
      <c r="J62" s="180">
        <v>1.8233266744442402</v>
      </c>
      <c r="L62" s="168"/>
      <c r="M62" s="173"/>
      <c r="N62" s="183">
        <v>10</v>
      </c>
      <c r="O62" s="180">
        <f t="shared" si="79"/>
        <v>0.30804024416607989</v>
      </c>
      <c r="P62" s="180">
        <f t="shared" si="79"/>
        <v>0.4201377954249248</v>
      </c>
      <c r="Q62" s="180">
        <f t="shared" si="79"/>
        <v>0.14685380533224945</v>
      </c>
      <c r="R62" s="180">
        <f t="shared" si="79"/>
        <v>0.33101567918025365</v>
      </c>
      <c r="S62" s="180">
        <f t="shared" si="79"/>
        <v>0.51600678456580162</v>
      </c>
      <c r="T62" s="180">
        <f t="shared" si="79"/>
        <v>0.66407443841687042</v>
      </c>
      <c r="U62" s="180">
        <f t="shared" si="79"/>
        <v>0.3477786680911672</v>
      </c>
      <c r="V62" s="180">
        <f t="shared" si="79"/>
        <v>0.30151188102587678</v>
      </c>
      <c r="Z62" s="170"/>
      <c r="AA62" s="173"/>
      <c r="AB62" s="183">
        <v>10</v>
      </c>
      <c r="AC62" s="180">
        <f t="shared" si="80"/>
        <v>9.9689399406498342</v>
      </c>
      <c r="AD62" s="180">
        <f t="shared" si="80"/>
        <v>15.004921265175886</v>
      </c>
      <c r="AE62" s="180">
        <f t="shared" si="80"/>
        <v>5.4189596063560685</v>
      </c>
      <c r="AF62" s="180">
        <f t="shared" si="80"/>
        <v>12.214600707758438</v>
      </c>
      <c r="AG62" s="180">
        <f t="shared" si="80"/>
        <v>11.466817434795592</v>
      </c>
      <c r="AH62" s="180">
        <f t="shared" si="80"/>
        <v>17.614706589306909</v>
      </c>
      <c r="AI62" s="180">
        <f t="shared" si="80"/>
        <v>9.908224162141515</v>
      </c>
      <c r="AJ62" s="180">
        <f t="shared" si="80"/>
        <v>8.4932924232641351</v>
      </c>
      <c r="AN62" s="166">
        <v>10</v>
      </c>
      <c r="AO62" s="166">
        <f t="shared" si="81"/>
        <v>11.261307766181048</v>
      </c>
      <c r="AP62" s="166">
        <f t="shared" si="82"/>
        <v>8</v>
      </c>
      <c r="AQ62" s="166">
        <f t="shared" si="83"/>
        <v>3.7914812613679674</v>
      </c>
      <c r="AR62" s="166">
        <f t="shared" si="84"/>
        <v>1.3404910553275071</v>
      </c>
      <c r="AX62" s="166">
        <f t="shared" si="85"/>
        <v>10</v>
      </c>
      <c r="AY62" s="166">
        <f t="shared" si="86"/>
        <v>18.686480508247726</v>
      </c>
      <c r="AZ62" s="166">
        <f t="shared" si="87"/>
        <v>27.865503164995374</v>
      </c>
      <c r="BA62" s="166">
        <f t="shared" si="88"/>
        <v>10.194171396653196</v>
      </c>
      <c r="BB62" s="166">
        <f t="shared" si="89"/>
        <v>23.749550444907477</v>
      </c>
      <c r="BC62" s="166">
        <f t="shared" si="90"/>
        <v>22.349412739747081</v>
      </c>
      <c r="BD62" s="166">
        <f t="shared" si="91"/>
        <v>35.427331230179071</v>
      </c>
      <c r="BE62" s="166">
        <f t="shared" si="92"/>
        <v>19.073331512122422</v>
      </c>
      <c r="BF62" s="166">
        <f t="shared" si="93"/>
        <v>16.038881677683229</v>
      </c>
    </row>
    <row r="63" spans="1:63" x14ac:dyDescent="0.25">
      <c r="A63" s="173"/>
      <c r="B63" s="183">
        <v>12</v>
      </c>
      <c r="C63" s="180">
        <v>1.8618930790436334</v>
      </c>
      <c r="D63" s="180">
        <v>1.9636061154485884</v>
      </c>
      <c r="E63" s="180">
        <v>1.6777109664401006</v>
      </c>
      <c r="F63" s="180">
        <v>1.8701324531531147</v>
      </c>
      <c r="G63" s="180">
        <v>2.0899097203159815</v>
      </c>
      <c r="H63" s="180">
        <v>2.2162133251833742</v>
      </c>
      <c r="I63" s="180">
        <v>1.9197493767806266</v>
      </c>
      <c r="J63" s="180">
        <v>1.8433356535213594</v>
      </c>
      <c r="L63" s="168"/>
      <c r="M63" s="173"/>
      <c r="N63" s="183">
        <v>12</v>
      </c>
      <c r="O63" s="180">
        <f t="shared" si="79"/>
        <v>0.33324992831530831</v>
      </c>
      <c r="P63" s="180">
        <f t="shared" si="79"/>
        <v>0.45144266182989012</v>
      </c>
      <c r="Q63" s="180">
        <f t="shared" si="79"/>
        <v>0.13010606214966058</v>
      </c>
      <c r="R63" s="180">
        <f t="shared" si="79"/>
        <v>0.37128478811712462</v>
      </c>
      <c r="S63" s="180">
        <f t="shared" si="79"/>
        <v>0.54285148358429902</v>
      </c>
      <c r="T63" s="180">
        <f t="shared" si="79"/>
        <v>0.68645897004889966</v>
      </c>
      <c r="U63" s="180">
        <f t="shared" si="79"/>
        <v>0.38255653490028418</v>
      </c>
      <c r="V63" s="180">
        <f t="shared" si="79"/>
        <v>0.32152086010299596</v>
      </c>
      <c r="Z63" s="170"/>
      <c r="AA63" s="173"/>
      <c r="AB63" s="183">
        <v>12</v>
      </c>
      <c r="AC63" s="180">
        <f t="shared" si="80"/>
        <v>10.784787324120009</v>
      </c>
      <c r="AD63" s="180">
        <f t="shared" si="80"/>
        <v>16.122952208210364</v>
      </c>
      <c r="AE63" s="180">
        <f t="shared" si="80"/>
        <v>4.8009617029395049</v>
      </c>
      <c r="AF63" s="180">
        <f t="shared" si="80"/>
        <v>13.700545686978769</v>
      </c>
      <c r="AG63" s="180">
        <f t="shared" si="80"/>
        <v>12.063366301873311</v>
      </c>
      <c r="AH63" s="180">
        <f t="shared" si="80"/>
        <v>18.208460744002643</v>
      </c>
      <c r="AI63" s="180">
        <f t="shared" si="80"/>
        <v>10.899046578355676</v>
      </c>
      <c r="AJ63" s="180">
        <f t="shared" si="80"/>
        <v>9.0569256367041131</v>
      </c>
      <c r="AN63" s="166">
        <v>12</v>
      </c>
      <c r="AO63" s="166">
        <f t="shared" si="81"/>
        <v>11.954630772898048</v>
      </c>
      <c r="AP63" s="166">
        <f t="shared" si="82"/>
        <v>8</v>
      </c>
      <c r="AQ63" s="166">
        <f t="shared" si="83"/>
        <v>4.1679012036423648</v>
      </c>
      <c r="AR63" s="166">
        <f t="shared" si="84"/>
        <v>1.4735756022055448</v>
      </c>
      <c r="AX63" s="166">
        <f t="shared" si="85"/>
        <v>12</v>
      </c>
      <c r="AY63" s="166">
        <f t="shared" si="86"/>
        <v>20.753727264769843</v>
      </c>
      <c r="AZ63" s="166">
        <f t="shared" si="87"/>
        <v>31.127873473386252</v>
      </c>
      <c r="BA63" s="166">
        <f t="shared" si="88"/>
        <v>10.219921309295573</v>
      </c>
      <c r="BB63" s="166">
        <f t="shared" si="89"/>
        <v>25.915146394737206</v>
      </c>
      <c r="BC63" s="166">
        <f t="shared" si="90"/>
        <v>23.530183736668903</v>
      </c>
      <c r="BD63" s="166">
        <f t="shared" si="91"/>
        <v>35.823167333309556</v>
      </c>
      <c r="BE63" s="166">
        <f t="shared" si="92"/>
        <v>20.807270740497191</v>
      </c>
      <c r="BF63" s="166">
        <f t="shared" si="93"/>
        <v>17.550218059968248</v>
      </c>
    </row>
    <row r="64" spans="1:63" x14ac:dyDescent="0.25">
      <c r="A64" s="173"/>
      <c r="B64" s="183">
        <v>14</v>
      </c>
      <c r="C64" s="180">
        <v>1.8909193687612713</v>
      </c>
      <c r="D64" s="180">
        <v>1.9784726020849082</v>
      </c>
      <c r="E64" s="180">
        <v>1.6782094111776771</v>
      </c>
      <c r="F64" s="180">
        <v>1.890381408499211</v>
      </c>
      <c r="G64" s="180">
        <v>2.0973429636341412</v>
      </c>
      <c r="H64" s="180">
        <v>2.2162133251833742</v>
      </c>
      <c r="I64" s="180">
        <v>1.8936659766737884</v>
      </c>
      <c r="J64" s="180">
        <v>1.8594956976307668</v>
      </c>
      <c r="L64" s="168"/>
      <c r="M64" s="173"/>
      <c r="N64" s="183">
        <v>14</v>
      </c>
      <c r="O64" s="180">
        <f t="shared" si="79"/>
        <v>0.36227621803294618</v>
      </c>
      <c r="P64" s="180">
        <f t="shared" si="79"/>
        <v>0.46630914846620986</v>
      </c>
      <c r="Q64" s="180">
        <f t="shared" si="79"/>
        <v>0.13060450688723702</v>
      </c>
      <c r="R64" s="180">
        <f t="shared" si="79"/>
        <v>0.3915337434632209</v>
      </c>
      <c r="S64" s="180">
        <f t="shared" si="79"/>
        <v>0.55028472690245867</v>
      </c>
      <c r="T64" s="180">
        <f t="shared" si="79"/>
        <v>0.68645897004889966</v>
      </c>
      <c r="U64" s="180">
        <f t="shared" si="79"/>
        <v>0.356473134793446</v>
      </c>
      <c r="V64" s="180">
        <f t="shared" si="79"/>
        <v>0.33768090421240338</v>
      </c>
      <c r="Z64" s="170"/>
      <c r="AA64" s="173"/>
      <c r="AB64" s="183">
        <v>14</v>
      </c>
      <c r="AC64" s="180">
        <f t="shared" si="80"/>
        <v>11.724149450904408</v>
      </c>
      <c r="AD64" s="180">
        <f t="shared" si="80"/>
        <v>16.653898159507495</v>
      </c>
      <c r="AE64" s="180">
        <f t="shared" si="80"/>
        <v>4.8193544976840226</v>
      </c>
      <c r="AF64" s="180">
        <f t="shared" si="80"/>
        <v>14.447739611188963</v>
      </c>
      <c r="AG64" s="180">
        <f t="shared" si="80"/>
        <v>12.228549486721302</v>
      </c>
      <c r="AH64" s="180">
        <f t="shared" si="80"/>
        <v>18.208460744002643</v>
      </c>
      <c r="AI64" s="180">
        <f t="shared" si="80"/>
        <v>10.155929766195044</v>
      </c>
      <c r="AJ64" s="180">
        <f t="shared" si="80"/>
        <v>9.5121381468282653</v>
      </c>
      <c r="AN64" s="166">
        <v>14</v>
      </c>
      <c r="AO64" s="166">
        <f t="shared" si="81"/>
        <v>12.218777482879018</v>
      </c>
      <c r="AP64" s="166">
        <f t="shared" si="82"/>
        <v>8</v>
      </c>
      <c r="AQ64" s="166">
        <f t="shared" si="83"/>
        <v>4.2609912201584867</v>
      </c>
      <c r="AR64" s="166">
        <f t="shared" si="84"/>
        <v>1.5064878931752035</v>
      </c>
      <c r="AX64" s="166">
        <f t="shared" si="85"/>
        <v>14</v>
      </c>
      <c r="AY64" s="166">
        <f t="shared" si="86"/>
        <v>22.508936775024416</v>
      </c>
      <c r="AZ64" s="166">
        <f t="shared" si="87"/>
        <v>32.776850367717856</v>
      </c>
      <c r="BA64" s="166">
        <f t="shared" si="88"/>
        <v>9.6203162006235274</v>
      </c>
      <c r="BB64" s="166">
        <f t="shared" si="89"/>
        <v>28.148285298167732</v>
      </c>
      <c r="BC64" s="166">
        <f t="shared" si="90"/>
        <v>24.291915788594615</v>
      </c>
      <c r="BD64" s="166">
        <f t="shared" si="91"/>
        <v>36.416921488005286</v>
      </c>
      <c r="BE64" s="166">
        <f t="shared" si="92"/>
        <v>21.05497634455072</v>
      </c>
      <c r="BF64" s="166">
        <f t="shared" si="93"/>
        <v>18.569063783532378</v>
      </c>
    </row>
    <row r="65" spans="1:85" x14ac:dyDescent="0.25">
      <c r="A65" s="173"/>
      <c r="B65" s="183">
        <v>16</v>
      </c>
      <c r="C65" s="180">
        <v>1.9146224980808653</v>
      </c>
      <c r="D65" s="180">
        <v>1.9959054761238815</v>
      </c>
      <c r="E65" s="180">
        <v>1.713000853860557</v>
      </c>
      <c r="F65" s="180">
        <v>1.918867227036942</v>
      </c>
      <c r="G65" s="180">
        <v>2.0874056242936034</v>
      </c>
      <c r="H65" s="180">
        <v>2.1789057724633256</v>
      </c>
      <c r="I65" s="180">
        <v>1.8675825765669511</v>
      </c>
      <c r="J65" s="180">
        <v>1.8855990137755614</v>
      </c>
      <c r="L65" s="168"/>
      <c r="M65" s="173"/>
      <c r="N65" s="183">
        <v>16</v>
      </c>
      <c r="O65" s="180">
        <f t="shared" si="79"/>
        <v>0.38597934735254014</v>
      </c>
      <c r="P65" s="180">
        <f t="shared" si="79"/>
        <v>0.48374202250518317</v>
      </c>
      <c r="Q65" s="180">
        <f t="shared" si="79"/>
        <v>0.16539594957011694</v>
      </c>
      <c r="R65" s="180">
        <f t="shared" si="79"/>
        <v>0.42001956200095192</v>
      </c>
      <c r="S65" s="180">
        <f t="shared" si="79"/>
        <v>0.54034738756192091</v>
      </c>
      <c r="T65" s="180">
        <f t="shared" si="79"/>
        <v>0.64915141732885107</v>
      </c>
      <c r="U65" s="180">
        <f t="shared" si="79"/>
        <v>0.3303897346866087</v>
      </c>
      <c r="V65" s="180">
        <f t="shared" si="79"/>
        <v>0.36378422035719793</v>
      </c>
      <c r="Z65" s="170"/>
      <c r="AA65" s="173"/>
      <c r="AB65" s="183">
        <v>16</v>
      </c>
      <c r="AC65" s="180">
        <f t="shared" si="80"/>
        <v>12.491241014645313</v>
      </c>
      <c r="AD65" s="180">
        <f t="shared" si="80"/>
        <v>17.276500803756541</v>
      </c>
      <c r="AE65" s="180">
        <f t="shared" si="80"/>
        <v>6.1031715708530241</v>
      </c>
      <c r="AF65" s="180">
        <f t="shared" si="80"/>
        <v>15.498876826603393</v>
      </c>
      <c r="AG65" s="180">
        <f t="shared" si="80"/>
        <v>12.007719723598242</v>
      </c>
      <c r="AH65" s="180">
        <f t="shared" si="80"/>
        <v>17.218870486176421</v>
      </c>
      <c r="AI65" s="180">
        <f t="shared" si="80"/>
        <v>9.4128129540344361</v>
      </c>
      <c r="AJ65" s="180">
        <f t="shared" si="80"/>
        <v>10.247442826963322</v>
      </c>
      <c r="AN65" s="166">
        <v>16</v>
      </c>
      <c r="AO65" s="166">
        <f t="shared" si="81"/>
        <v>12.532079525828836</v>
      </c>
      <c r="AP65" s="166">
        <f t="shared" si="82"/>
        <v>8</v>
      </c>
      <c r="AQ65" s="166">
        <f t="shared" si="83"/>
        <v>3.9611379364988295</v>
      </c>
      <c r="AR65" s="166">
        <f t="shared" si="84"/>
        <v>1.400473748056805</v>
      </c>
      <c r="AX65" s="166">
        <f t="shared" si="85"/>
        <v>16</v>
      </c>
      <c r="AY65" s="166">
        <f t="shared" si="86"/>
        <v>24.215390465549721</v>
      </c>
      <c r="AZ65" s="166">
        <f t="shared" si="87"/>
        <v>33.930398963264039</v>
      </c>
      <c r="BA65" s="166">
        <f t="shared" si="88"/>
        <v>10.922526068537046</v>
      </c>
      <c r="BB65" s="166">
        <f t="shared" si="89"/>
        <v>29.946616437792358</v>
      </c>
      <c r="BC65" s="166">
        <f t="shared" si="90"/>
        <v>24.236269210319545</v>
      </c>
      <c r="BD65" s="166">
        <f t="shared" si="91"/>
        <v>35.427331230179064</v>
      </c>
      <c r="BE65" s="166">
        <f t="shared" si="92"/>
        <v>19.56874272022948</v>
      </c>
      <c r="BF65" s="166">
        <f t="shared" si="93"/>
        <v>19.759580973791586</v>
      </c>
    </row>
    <row r="66" spans="1:85" x14ac:dyDescent="0.25">
      <c r="B66" s="183">
        <v>18</v>
      </c>
      <c r="C66" s="180">
        <v>1.8849935864313734</v>
      </c>
      <c r="D66" s="180">
        <v>1.9987971025095643</v>
      </c>
      <c r="E66" s="180">
        <v>1.715792144390988</v>
      </c>
      <c r="F66" s="180">
        <v>1.941633001691595</v>
      </c>
      <c r="G66" s="180">
        <v>2.0963129480304548</v>
      </c>
      <c r="H66" s="180">
        <v>2.193828793551345</v>
      </c>
      <c r="I66" s="180">
        <v>1.8501936431623927</v>
      </c>
      <c r="J66" s="180">
        <v>1.8853039587558802</v>
      </c>
      <c r="L66" s="168"/>
      <c r="N66" s="183">
        <v>18</v>
      </c>
      <c r="O66" s="180">
        <f t="shared" si="79"/>
        <v>0.35635043570304825</v>
      </c>
      <c r="P66" s="180">
        <f t="shared" si="79"/>
        <v>0.48663364889086602</v>
      </c>
      <c r="Q66" s="180">
        <f t="shared" si="79"/>
        <v>0.16818724010054797</v>
      </c>
      <c r="R66" s="180">
        <f t="shared" si="79"/>
        <v>0.44278533665560493</v>
      </c>
      <c r="S66" s="180">
        <f t="shared" si="79"/>
        <v>0.54925471129877224</v>
      </c>
      <c r="T66" s="180">
        <f t="shared" si="79"/>
        <v>0.66407443841687042</v>
      </c>
      <c r="U66" s="180">
        <f t="shared" si="79"/>
        <v>0.31300080128205021</v>
      </c>
      <c r="V66" s="180">
        <f t="shared" si="79"/>
        <v>0.36348916533751674</v>
      </c>
      <c r="Z66" s="170"/>
      <c r="AB66" s="183">
        <v>18</v>
      </c>
      <c r="AC66" s="180">
        <f t="shared" si="80"/>
        <v>11.532376559969199</v>
      </c>
      <c r="AD66" s="180">
        <f t="shared" si="80"/>
        <v>17.379773174673787</v>
      </c>
      <c r="AE66" s="180">
        <f t="shared" si="80"/>
        <v>6.2061712214224345</v>
      </c>
      <c r="AF66" s="180">
        <f t="shared" si="80"/>
        <v>16.338942312014943</v>
      </c>
      <c r="AG66" s="180">
        <f t="shared" si="80"/>
        <v>12.205660251083827</v>
      </c>
      <c r="AH66" s="180">
        <f t="shared" si="80"/>
        <v>17.614706589306909</v>
      </c>
      <c r="AI66" s="180">
        <f t="shared" si="80"/>
        <v>8.9174017459273571</v>
      </c>
      <c r="AJ66" s="180">
        <f t="shared" si="80"/>
        <v>10.23913141795822</v>
      </c>
      <c r="AN66" s="166">
        <v>18</v>
      </c>
      <c r="AO66" s="166">
        <f t="shared" si="81"/>
        <v>12.554270409044584</v>
      </c>
      <c r="AP66" s="166">
        <f t="shared" si="82"/>
        <v>8</v>
      </c>
      <c r="AQ66" s="166">
        <f t="shared" si="83"/>
        <v>4.19639427342858</v>
      </c>
      <c r="AR66" s="166">
        <f t="shared" si="84"/>
        <v>1.4836494236368718</v>
      </c>
      <c r="AX66" s="166">
        <f t="shared" si="85"/>
        <v>18</v>
      </c>
      <c r="AY66" s="166">
        <f t="shared" si="86"/>
        <v>24.023617574614512</v>
      </c>
      <c r="AZ66" s="166">
        <f t="shared" si="87"/>
        <v>34.656273978430328</v>
      </c>
      <c r="BA66" s="166">
        <f t="shared" si="88"/>
        <v>12.309342792275459</v>
      </c>
      <c r="BB66" s="166">
        <f t="shared" si="89"/>
        <v>31.837819138618336</v>
      </c>
      <c r="BC66" s="166">
        <f t="shared" si="90"/>
        <v>24.21337997468207</v>
      </c>
      <c r="BD66" s="166">
        <f t="shared" si="91"/>
        <v>34.833577075483333</v>
      </c>
      <c r="BE66" s="166">
        <f t="shared" si="92"/>
        <v>18.330214699961793</v>
      </c>
      <c r="BF66" s="166">
        <f t="shared" si="93"/>
        <v>20.486574244921542</v>
      </c>
    </row>
    <row r="67" spans="1:85" x14ac:dyDescent="0.25">
      <c r="B67" s="183">
        <v>20</v>
      </c>
      <c r="C67" s="180">
        <v>1.9659457992771059</v>
      </c>
      <c r="D67" s="180">
        <v>1.9978802622389522</v>
      </c>
      <c r="E67" s="180">
        <v>1.7187828128164508</v>
      </c>
      <c r="F67" s="180">
        <v>1.9352265525425478</v>
      </c>
      <c r="G67" s="180">
        <v>2.0548162199030946</v>
      </c>
      <c r="H67" s="180">
        <v>2.1117521775672374</v>
      </c>
      <c r="I67" s="180">
        <v>1.8849715099715096</v>
      </c>
      <c r="J67" s="180">
        <v>1.9044588567187641</v>
      </c>
      <c r="L67" s="168"/>
      <c r="N67" s="183">
        <v>20</v>
      </c>
      <c r="O67" s="180">
        <f t="shared" si="79"/>
        <v>0.43730264854878076</v>
      </c>
      <c r="P67" s="180">
        <f t="shared" si="79"/>
        <v>0.4857168086202539</v>
      </c>
      <c r="Q67" s="180">
        <f t="shared" si="79"/>
        <v>0.17117790852601078</v>
      </c>
      <c r="R67" s="180">
        <f t="shared" si="79"/>
        <v>0.43637888750655773</v>
      </c>
      <c r="S67" s="180">
        <f t="shared" si="79"/>
        <v>0.50775798317141208</v>
      </c>
      <c r="T67" s="180">
        <f t="shared" si="79"/>
        <v>0.58199782243276288</v>
      </c>
      <c r="U67" s="180">
        <f t="shared" si="79"/>
        <v>0.3477786680911672</v>
      </c>
      <c r="V67" s="180">
        <f t="shared" si="79"/>
        <v>0.38264406330040068</v>
      </c>
      <c r="Z67" s="170"/>
      <c r="AB67" s="183">
        <v>20</v>
      </c>
      <c r="AC67" s="180">
        <f t="shared" si="80"/>
        <v>14.152189273423325</v>
      </c>
      <c r="AD67" s="180">
        <f t="shared" si="80"/>
        <v>17.347028879294783</v>
      </c>
      <c r="AE67" s="180">
        <f t="shared" si="80"/>
        <v>6.3165279898896971</v>
      </c>
      <c r="AF67" s="180">
        <f t="shared" si="80"/>
        <v>16.102541974411725</v>
      </c>
      <c r="AG67" s="180">
        <f t="shared" si="80"/>
        <v>11.283510737142491</v>
      </c>
      <c r="AH67" s="180">
        <f t="shared" si="80"/>
        <v>15.437608022089202</v>
      </c>
      <c r="AI67" s="180">
        <f t="shared" si="80"/>
        <v>9.908224162141515</v>
      </c>
      <c r="AJ67" s="180">
        <f t="shared" si="80"/>
        <v>10.778706008461992</v>
      </c>
      <c r="AN67" s="166">
        <v>20</v>
      </c>
      <c r="AO67" s="166">
        <f t="shared" si="81"/>
        <v>12.665792130856843</v>
      </c>
      <c r="AP67" s="166">
        <f t="shared" si="82"/>
        <v>8</v>
      </c>
      <c r="AQ67" s="166">
        <f t="shared" si="83"/>
        <v>3.7226468866926603</v>
      </c>
      <c r="AR67" s="166">
        <f t="shared" si="84"/>
        <v>1.3161544287716846</v>
      </c>
      <c r="AX67" s="166">
        <f t="shared" si="85"/>
        <v>20</v>
      </c>
      <c r="AY67" s="166">
        <f t="shared" si="86"/>
        <v>25.684565833392526</v>
      </c>
      <c r="AZ67" s="166">
        <f t="shared" si="87"/>
        <v>34.726802053968569</v>
      </c>
      <c r="BA67" s="166">
        <f t="shared" si="88"/>
        <v>12.522699211312132</v>
      </c>
      <c r="BB67" s="166">
        <f t="shared" si="89"/>
        <v>32.441484286426672</v>
      </c>
      <c r="BC67" s="166">
        <f t="shared" si="90"/>
        <v>23.48917098822632</v>
      </c>
      <c r="BD67" s="166">
        <f t="shared" si="91"/>
        <v>33.052314611396113</v>
      </c>
      <c r="BE67" s="166">
        <f t="shared" si="92"/>
        <v>18.825625908068872</v>
      </c>
      <c r="BF67" s="166">
        <f t="shared" si="93"/>
        <v>21.017837426420211</v>
      </c>
    </row>
    <row r="68" spans="1:85" x14ac:dyDescent="0.25">
      <c r="B68" s="183">
        <v>22</v>
      </c>
      <c r="C68" s="180">
        <v>1.9970812657562347</v>
      </c>
      <c r="D68" s="180">
        <v>2.0088995278091843</v>
      </c>
      <c r="E68" s="180">
        <v>1.719480635449059</v>
      </c>
      <c r="F68" s="180">
        <v>1.9643987763462452</v>
      </c>
      <c r="G68" s="180">
        <v>2.0640566079602158</v>
      </c>
      <c r="H68" s="180">
        <v>2.1192136881112473</v>
      </c>
      <c r="I68" s="180">
        <v>1.8588881098646723</v>
      </c>
      <c r="J68" s="180">
        <v>1.9224650513401809</v>
      </c>
      <c r="L68" s="168"/>
      <c r="N68" s="183">
        <v>22</v>
      </c>
      <c r="O68" s="180">
        <f t="shared" si="79"/>
        <v>0.46843811502790955</v>
      </c>
      <c r="P68" s="180">
        <f t="shared" si="79"/>
        <v>0.49673607419048604</v>
      </c>
      <c r="Q68" s="180">
        <f t="shared" si="79"/>
        <v>0.17187573115861898</v>
      </c>
      <c r="R68" s="180">
        <f t="shared" si="79"/>
        <v>0.46555111131025506</v>
      </c>
      <c r="S68" s="180">
        <f t="shared" si="79"/>
        <v>0.51699837122853332</v>
      </c>
      <c r="T68" s="180">
        <f t="shared" si="79"/>
        <v>0.58945933297677278</v>
      </c>
      <c r="U68" s="180">
        <f t="shared" si="79"/>
        <v>0.3216952679843299</v>
      </c>
      <c r="V68" s="180">
        <f t="shared" si="79"/>
        <v>0.40065025792181741</v>
      </c>
      <c r="Z68" s="170"/>
      <c r="AB68" s="183">
        <v>22</v>
      </c>
      <c r="AC68" s="180">
        <f t="shared" si="80"/>
        <v>15.15980954782879</v>
      </c>
      <c r="AD68" s="180">
        <f t="shared" si="80"/>
        <v>17.740574078231646</v>
      </c>
      <c r="AE68" s="180">
        <f t="shared" si="80"/>
        <v>6.3422779025320661</v>
      </c>
      <c r="AF68" s="180">
        <f t="shared" si="80"/>
        <v>17.179007797426387</v>
      </c>
      <c r="AG68" s="180">
        <f t="shared" si="80"/>
        <v>11.488852693967408</v>
      </c>
      <c r="AH68" s="180">
        <f t="shared" si="80"/>
        <v>15.635526073654452</v>
      </c>
      <c r="AI68" s="180">
        <f t="shared" si="80"/>
        <v>9.165107349980909</v>
      </c>
      <c r="AJ68" s="180">
        <f t="shared" si="80"/>
        <v>11.285922758361055</v>
      </c>
      <c r="AN68" s="166">
        <v>22</v>
      </c>
      <c r="AO68" s="166">
        <f t="shared" si="81"/>
        <v>12.999634775247838</v>
      </c>
      <c r="AP68" s="166">
        <f t="shared" si="82"/>
        <v>8</v>
      </c>
      <c r="AQ68" s="166">
        <f t="shared" si="83"/>
        <v>4.0673124646900627</v>
      </c>
      <c r="AR68" s="166">
        <f t="shared" si="84"/>
        <v>1.4380121124934566</v>
      </c>
      <c r="AX68" s="166">
        <f t="shared" si="85"/>
        <v>22</v>
      </c>
      <c r="AY68" s="166">
        <f t="shared" si="86"/>
        <v>29.311998821252114</v>
      </c>
      <c r="AZ68" s="166">
        <f t="shared" si="87"/>
        <v>35.087602957526428</v>
      </c>
      <c r="BA68" s="166">
        <f t="shared" si="88"/>
        <v>12.658805892421764</v>
      </c>
      <c r="BB68" s="166">
        <f t="shared" si="89"/>
        <v>33.281549771838115</v>
      </c>
      <c r="BC68" s="166">
        <f t="shared" si="90"/>
        <v>22.772363431109898</v>
      </c>
      <c r="BD68" s="166">
        <f t="shared" si="91"/>
        <v>31.073134095743654</v>
      </c>
      <c r="BE68" s="166">
        <f t="shared" si="92"/>
        <v>19.073331512122422</v>
      </c>
      <c r="BF68" s="166">
        <f t="shared" si="93"/>
        <v>22.064628766823049</v>
      </c>
    </row>
    <row r="69" spans="1:85" x14ac:dyDescent="0.25">
      <c r="B69" s="183">
        <v>24</v>
      </c>
      <c r="C69" s="180">
        <v>2.0640727371806791</v>
      </c>
      <c r="D69" s="180">
        <v>2.0031219920127001</v>
      </c>
      <c r="E69" s="180">
        <v>1.7181846791313589</v>
      </c>
      <c r="F69" s="180">
        <v>1.971148428128277</v>
      </c>
      <c r="G69" s="180">
        <v>2.0537063295179641</v>
      </c>
      <c r="H69" s="180">
        <v>2.1042906670232275</v>
      </c>
      <c r="I69" s="180">
        <v>1.8588881098646723</v>
      </c>
      <c r="J69" s="180">
        <v>1.9391319591132539</v>
      </c>
      <c r="L69" s="168"/>
      <c r="N69" s="183">
        <v>24</v>
      </c>
      <c r="O69" s="180">
        <f t="shared" si="79"/>
        <v>0.53542958645235394</v>
      </c>
      <c r="P69" s="180">
        <f t="shared" si="79"/>
        <v>0.49095853839400183</v>
      </c>
      <c r="Q69" s="180">
        <f t="shared" si="79"/>
        <v>0.1705797748409188</v>
      </c>
      <c r="R69" s="180">
        <f t="shared" si="79"/>
        <v>0.47230076309228686</v>
      </c>
      <c r="S69" s="180">
        <f>G69-G$54</f>
        <v>0.50664809278628153</v>
      </c>
      <c r="T69" s="180">
        <f t="shared" si="79"/>
        <v>0.57453631188875298</v>
      </c>
      <c r="U69" s="180">
        <f t="shared" si="79"/>
        <v>0.3216952679843299</v>
      </c>
      <c r="V69" s="180">
        <f t="shared" si="79"/>
        <v>0.41731716569489041</v>
      </c>
      <c r="Z69" s="170"/>
      <c r="AB69" s="183">
        <v>24</v>
      </c>
      <c r="AC69" s="180">
        <f t="shared" si="80"/>
        <v>17.327818331791391</v>
      </c>
      <c r="AD69" s="180">
        <f t="shared" si="80"/>
        <v>17.534233514071495</v>
      </c>
      <c r="AE69" s="180">
        <f t="shared" si="80"/>
        <v>6.2944566361962657</v>
      </c>
      <c r="AF69" s="180">
        <f t="shared" si="80"/>
        <v>17.428072438829773</v>
      </c>
      <c r="AG69" s="180">
        <f t="shared" si="80"/>
        <v>11.258846506361813</v>
      </c>
      <c r="AH69" s="180">
        <f t="shared" si="80"/>
        <v>15.239689970523953</v>
      </c>
      <c r="AI69" s="180">
        <f t="shared" si="80"/>
        <v>9.165107349980909</v>
      </c>
      <c r="AJ69" s="180">
        <f t="shared" si="80"/>
        <v>11.755413118165928</v>
      </c>
      <c r="AN69" s="166">
        <v>24</v>
      </c>
      <c r="AO69" s="166">
        <f t="shared" si="81"/>
        <v>13.250454733240192</v>
      </c>
      <c r="AP69" s="166">
        <f t="shared" si="82"/>
        <v>8</v>
      </c>
      <c r="AQ69" s="166">
        <f t="shared" si="83"/>
        <v>4.2705440705463991</v>
      </c>
      <c r="AR69" s="166">
        <f t="shared" si="84"/>
        <v>1.5098653358196801</v>
      </c>
      <c r="AX69" s="166">
        <f t="shared" si="85"/>
        <v>24</v>
      </c>
      <c r="AY69" s="166">
        <f t="shared" si="86"/>
        <v>32.487627879620177</v>
      </c>
      <c r="AZ69" s="166">
        <f t="shared" si="87"/>
        <v>35.274807592303141</v>
      </c>
      <c r="BA69" s="166">
        <f t="shared" si="88"/>
        <v>12.636734538728332</v>
      </c>
      <c r="BB69" s="166">
        <f t="shared" si="89"/>
        <v>34.607080236256159</v>
      </c>
      <c r="BC69" s="166">
        <f t="shared" si="90"/>
        <v>22.747699200329222</v>
      </c>
      <c r="BD69" s="166">
        <f t="shared" si="91"/>
        <v>30.875216044178405</v>
      </c>
      <c r="BE69" s="166">
        <f t="shared" si="92"/>
        <v>18.330214699961818</v>
      </c>
      <c r="BF69" s="166">
        <f t="shared" si="93"/>
        <v>23.041335876526983</v>
      </c>
    </row>
    <row r="70" spans="1:85" x14ac:dyDescent="0.25">
      <c r="B70" s="183">
        <v>26</v>
      </c>
      <c r="C70" s="180">
        <v>2.1482389336629653</v>
      </c>
      <c r="D70" s="180">
        <v>1.9920512240337909</v>
      </c>
      <c r="E70" s="180">
        <v>1.7510820318114459</v>
      </c>
      <c r="F70" s="180">
        <v>1.9660003886335078</v>
      </c>
      <c r="G70" s="180">
        <v>2.055632456072519</v>
      </c>
      <c r="H70" s="180">
        <v>2.1192136881112473</v>
      </c>
      <c r="I70" s="180">
        <v>1.8588881098646723</v>
      </c>
      <c r="J70" s="180">
        <v>1.9643431445354276</v>
      </c>
      <c r="L70" s="168"/>
      <c r="N70" s="183">
        <v>26</v>
      </c>
      <c r="O70" s="180">
        <f t="shared" si="79"/>
        <v>0.61959578293464013</v>
      </c>
      <c r="P70" s="180">
        <f t="shared" si="79"/>
        <v>0.47988777041509256</v>
      </c>
      <c r="Q70" s="180">
        <f t="shared" si="79"/>
        <v>0.20347712752100588</v>
      </c>
      <c r="R70" s="180">
        <f t="shared" si="79"/>
        <v>0.46715272359751769</v>
      </c>
      <c r="S70" s="180">
        <f t="shared" si="79"/>
        <v>0.50857421934083646</v>
      </c>
      <c r="T70" s="180">
        <f t="shared" si="79"/>
        <v>0.58945933297677278</v>
      </c>
      <c r="U70" s="180">
        <f t="shared" si="79"/>
        <v>0.3216952679843299</v>
      </c>
      <c r="V70" s="180">
        <f t="shared" si="79"/>
        <v>0.44252835111706412</v>
      </c>
      <c r="Z70" s="170"/>
      <c r="AB70" s="183">
        <v>26</v>
      </c>
      <c r="AC70" s="180">
        <f t="shared" si="80"/>
        <v>20.051643460667965</v>
      </c>
      <c r="AD70" s="180">
        <f t="shared" si="80"/>
        <v>17.138848943396166</v>
      </c>
      <c r="AE70" s="180">
        <f t="shared" si="80"/>
        <v>7.5083810893360106</v>
      </c>
      <c r="AF70" s="180">
        <f t="shared" si="80"/>
        <v>17.238107881827222</v>
      </c>
      <c r="AG70" s="180">
        <f t="shared" si="80"/>
        <v>11.301649318685255</v>
      </c>
      <c r="AH70" s="180">
        <f t="shared" si="80"/>
        <v>15.635526073654452</v>
      </c>
      <c r="AI70" s="180">
        <f t="shared" si="80"/>
        <v>9.165107349980909</v>
      </c>
      <c r="AJ70" s="180">
        <f t="shared" si="80"/>
        <v>12.465587355410257</v>
      </c>
      <c r="AN70" s="166">
        <v>26</v>
      </c>
      <c r="AO70" s="166">
        <f>AVERAGE(AC70:AJ70)</f>
        <v>13.813106434119778</v>
      </c>
      <c r="AP70" s="166">
        <f t="shared" si="82"/>
        <v>8</v>
      </c>
      <c r="AQ70" s="166">
        <f>STDEV(AC70:AJ70)</f>
        <v>4.3835477705759303</v>
      </c>
      <c r="AR70" s="166">
        <f>(AQ70)/SQRT(AP70)</f>
        <v>1.5498181771147062</v>
      </c>
      <c r="AX70" s="166">
        <f t="shared" si="85"/>
        <v>26</v>
      </c>
      <c r="AY70" s="166">
        <f t="shared" si="86"/>
        <v>37.379461792459352</v>
      </c>
      <c r="AZ70" s="166">
        <f t="shared" si="87"/>
        <v>34.673082457467657</v>
      </c>
      <c r="BA70" s="166">
        <f t="shared" si="88"/>
        <v>13.802837725532276</v>
      </c>
      <c r="BB70" s="166">
        <f t="shared" si="89"/>
        <v>34.666180320656991</v>
      </c>
      <c r="BC70" s="166">
        <f t="shared" si="90"/>
        <v>22.56049582504707</v>
      </c>
      <c r="BD70" s="166">
        <f t="shared" si="91"/>
        <v>30.875216044178405</v>
      </c>
      <c r="BE70" s="166">
        <f t="shared" si="92"/>
        <v>18.330214699961818</v>
      </c>
      <c r="BF70" s="166">
        <f t="shared" si="93"/>
        <v>24.221000473576183</v>
      </c>
      <c r="BG70" s="166" t="s">
        <v>106</v>
      </c>
      <c r="BH70" s="166" t="s">
        <v>25</v>
      </c>
      <c r="BI70" s="166" t="s">
        <v>26</v>
      </c>
      <c r="BJ70" s="166" t="s">
        <v>27</v>
      </c>
      <c r="BK70" s="166" t="s">
        <v>110</v>
      </c>
    </row>
    <row r="71" spans="1:85" x14ac:dyDescent="0.25">
      <c r="L71" s="168"/>
      <c r="Z71" s="170"/>
      <c r="AY71" s="167">
        <f>SUM(AY58:AY70)</f>
        <v>270.73456618081013</v>
      </c>
      <c r="AZ71" s="167">
        <f t="shared" ref="AZ71:BF71" si="94">SUM(AZ58:AZ70)</f>
        <v>352.49771611256693</v>
      </c>
      <c r="BA71" s="167">
        <f t="shared" si="94"/>
        <v>126.49236024673247</v>
      </c>
      <c r="BB71" s="167">
        <f t="shared" si="94"/>
        <v>329.32469881423197</v>
      </c>
      <c r="BC71" s="167">
        <f t="shared" si="94"/>
        <v>260.56314409662866</v>
      </c>
      <c r="BD71" s="167">
        <f t="shared" si="94"/>
        <v>394.84651287266615</v>
      </c>
      <c r="BE71" s="167">
        <f t="shared" si="94"/>
        <v>223.67816046034474</v>
      </c>
      <c r="BF71" s="167">
        <f t="shared" si="94"/>
        <v>216.6780031457115</v>
      </c>
      <c r="BG71" s="167">
        <f>AVERAGE(AY71:BF71)</f>
        <v>271.85189524121154</v>
      </c>
      <c r="BH71" s="166">
        <f>COUNT(AY71:BF71)</f>
        <v>8</v>
      </c>
      <c r="BI71" s="166">
        <f>STDEV(AY71:BF71)</f>
        <v>85.821653422343118</v>
      </c>
      <c r="BJ71" s="166">
        <f>(BI71)/SQRT(BH71)</f>
        <v>30.342536553790243</v>
      </c>
      <c r="BK71" s="186">
        <f>TTEST(AY$25:BF$25,AY71:BF71,1,2)</f>
        <v>2.1615453282771747E-6</v>
      </c>
    </row>
    <row r="72" spans="1:85" x14ac:dyDescent="0.25">
      <c r="A72" s="173"/>
      <c r="B72" s="213" t="s">
        <v>48</v>
      </c>
      <c r="C72" s="214"/>
      <c r="D72" s="214"/>
      <c r="E72" s="214"/>
      <c r="F72" s="214"/>
      <c r="G72" s="214"/>
      <c r="H72" s="214"/>
      <c r="I72" s="214"/>
      <c r="J72" s="214"/>
      <c r="K72" s="171"/>
      <c r="L72" s="168"/>
      <c r="M72" s="173"/>
      <c r="N72" s="213" t="s">
        <v>84</v>
      </c>
      <c r="O72" s="214"/>
      <c r="P72" s="214"/>
      <c r="Q72" s="214"/>
      <c r="R72" s="214"/>
      <c r="S72" s="214"/>
      <c r="T72" s="214"/>
      <c r="U72" s="214"/>
      <c r="V72" s="214"/>
      <c r="Z72" s="168"/>
      <c r="AA72" s="173"/>
      <c r="AB72" s="213" t="s">
        <v>88</v>
      </c>
      <c r="AC72" s="214"/>
      <c r="AD72" s="214"/>
      <c r="AE72" s="214"/>
      <c r="AF72" s="214"/>
      <c r="AG72" s="214"/>
      <c r="AH72" s="214"/>
      <c r="AI72" s="214"/>
      <c r="AJ72" s="214"/>
      <c r="AX72" s="166" t="s">
        <v>198</v>
      </c>
      <c r="AY72" s="166">
        <f>100*AY71/AY$25</f>
        <v>19.875380862659835</v>
      </c>
      <c r="AZ72" s="166">
        <f t="shared" ref="AZ72:BF72" si="95">100*AZ71/AZ$25</f>
        <v>24.933988164447989</v>
      </c>
      <c r="BA72" s="166">
        <f t="shared" si="95"/>
        <v>11.336381312256355</v>
      </c>
      <c r="BB72" s="166">
        <f t="shared" si="95"/>
        <v>39.65159302130759</v>
      </c>
      <c r="BC72" s="166">
        <f t="shared" si="95"/>
        <v>25.175011653900345</v>
      </c>
      <c r="BD72" s="166">
        <f t="shared" si="95"/>
        <v>42.737668027933573</v>
      </c>
      <c r="BE72" s="166">
        <f t="shared" si="95"/>
        <v>23.607593195100886</v>
      </c>
      <c r="BF72" s="166">
        <f t="shared" si="95"/>
        <v>39.285613227035903</v>
      </c>
      <c r="BG72" s="187">
        <f>100*BG71/BG$25</f>
        <v>26.586463679279863</v>
      </c>
      <c r="BK72" s="198" t="s">
        <v>235</v>
      </c>
    </row>
    <row r="73" spans="1:85" x14ac:dyDescent="0.25">
      <c r="A73" s="173"/>
      <c r="B73" s="184" t="s">
        <v>5</v>
      </c>
      <c r="C73" s="185" t="s">
        <v>6</v>
      </c>
      <c r="D73" s="185" t="s">
        <v>7</v>
      </c>
      <c r="E73" s="185" t="s">
        <v>8</v>
      </c>
      <c r="F73" s="185" t="s">
        <v>9</v>
      </c>
      <c r="G73" s="185" t="s">
        <v>10</v>
      </c>
      <c r="H73" s="185" t="s">
        <v>11</v>
      </c>
      <c r="I73" s="185" t="s">
        <v>12</v>
      </c>
      <c r="J73" s="185" t="s">
        <v>13</v>
      </c>
      <c r="K73" s="171"/>
      <c r="L73" s="168"/>
      <c r="M73" s="173"/>
      <c r="N73" s="184" t="s">
        <v>5</v>
      </c>
      <c r="O73" s="185" t="s">
        <v>6</v>
      </c>
      <c r="P73" s="185" t="s">
        <v>7</v>
      </c>
      <c r="Q73" s="185" t="s">
        <v>8</v>
      </c>
      <c r="R73" s="185" t="s">
        <v>9</v>
      </c>
      <c r="S73" s="185" t="s">
        <v>10</v>
      </c>
      <c r="T73" s="185" t="s">
        <v>11</v>
      </c>
      <c r="U73" s="185" t="s">
        <v>12</v>
      </c>
      <c r="V73" s="185" t="s">
        <v>13</v>
      </c>
      <c r="Z73" s="168"/>
      <c r="AA73" s="173"/>
      <c r="AB73" s="184" t="s">
        <v>5</v>
      </c>
      <c r="AC73" s="185" t="s">
        <v>6</v>
      </c>
      <c r="AD73" s="185" t="s">
        <v>7</v>
      </c>
      <c r="AE73" s="185" t="s">
        <v>8</v>
      </c>
      <c r="AF73" s="185" t="s">
        <v>9</v>
      </c>
      <c r="AG73" s="185" t="s">
        <v>10</v>
      </c>
      <c r="AH73" s="185" t="s">
        <v>11</v>
      </c>
      <c r="AI73" s="185" t="s">
        <v>12</v>
      </c>
      <c r="AJ73" s="185" t="s">
        <v>13</v>
      </c>
      <c r="BK73" s="198">
        <v>6</v>
      </c>
      <c r="BS73" t="s">
        <v>204</v>
      </c>
      <c r="BT73"/>
      <c r="BU73"/>
      <c r="BV73"/>
      <c r="BW73"/>
      <c r="BX73"/>
      <c r="BY73"/>
      <c r="BZ73"/>
      <c r="CA73" t="s">
        <v>205</v>
      </c>
      <c r="CB73"/>
      <c r="CC73"/>
      <c r="CD73"/>
      <c r="CE73"/>
      <c r="CF73"/>
      <c r="CG73"/>
    </row>
    <row r="74" spans="1:85" x14ac:dyDescent="0.25">
      <c r="A74" s="173"/>
      <c r="B74" s="176" t="s">
        <v>14</v>
      </c>
      <c r="C74" s="176">
        <v>1.39</v>
      </c>
      <c r="D74" s="176">
        <v>1.46</v>
      </c>
      <c r="E74" s="176">
        <v>1.47</v>
      </c>
      <c r="F74" s="176">
        <v>1.5</v>
      </c>
      <c r="G74" s="176">
        <v>1.43</v>
      </c>
      <c r="H74" s="176">
        <v>1.45</v>
      </c>
      <c r="I74" s="176">
        <v>1.48</v>
      </c>
      <c r="J74" s="176">
        <v>1.53</v>
      </c>
      <c r="L74" s="168"/>
      <c r="M74" s="173"/>
      <c r="N74" s="176" t="s">
        <v>14</v>
      </c>
      <c r="O74" s="176">
        <v>1.39</v>
      </c>
      <c r="P74" s="176">
        <v>1.46</v>
      </c>
      <c r="Q74" s="176">
        <v>1.47</v>
      </c>
      <c r="R74" s="176">
        <v>1.5</v>
      </c>
      <c r="S74" s="176">
        <v>1.43</v>
      </c>
      <c r="T74" s="176">
        <v>1.45</v>
      </c>
      <c r="U74" s="176">
        <v>1.48</v>
      </c>
      <c r="V74" s="176">
        <v>1.53</v>
      </c>
      <c r="Z74" s="170"/>
      <c r="AA74" s="173"/>
      <c r="AB74" s="176" t="s">
        <v>14</v>
      </c>
      <c r="AC74" s="176">
        <f>O74</f>
        <v>1.39</v>
      </c>
      <c r="AD74" s="176">
        <f t="shared" ref="AD74:AJ79" si="96">P74</f>
        <v>1.46</v>
      </c>
      <c r="AE74" s="176">
        <f t="shared" si="96"/>
        <v>1.47</v>
      </c>
      <c r="AF74" s="176">
        <f t="shared" si="96"/>
        <v>1.5</v>
      </c>
      <c r="AG74" s="176">
        <f t="shared" si="96"/>
        <v>1.43</v>
      </c>
      <c r="AH74" s="176">
        <f t="shared" si="96"/>
        <v>1.45</v>
      </c>
      <c r="AI74" s="176">
        <f t="shared" si="96"/>
        <v>1.48</v>
      </c>
      <c r="AJ74" s="176">
        <f t="shared" si="96"/>
        <v>1.53</v>
      </c>
      <c r="BK74" s="186">
        <f>BK71*BK73</f>
        <v>1.2969271969663049E-5</v>
      </c>
      <c r="BS74" t="s">
        <v>89</v>
      </c>
      <c r="BT74"/>
      <c r="BU74"/>
      <c r="BV74"/>
      <c r="BW74"/>
      <c r="BX74"/>
      <c r="BY74"/>
      <c r="BZ74"/>
      <c r="CA74" t="s">
        <v>89</v>
      </c>
      <c r="CB74"/>
      <c r="CC74"/>
      <c r="CD74"/>
      <c r="CE74"/>
      <c r="CF74"/>
      <c r="CG74"/>
    </row>
    <row r="75" spans="1:85" x14ac:dyDescent="0.25">
      <c r="A75" s="173"/>
      <c r="B75" s="176" t="s">
        <v>15</v>
      </c>
      <c r="C75" s="176">
        <v>5.3</v>
      </c>
      <c r="D75" s="176">
        <v>5.8</v>
      </c>
      <c r="E75" s="176">
        <v>5.52</v>
      </c>
      <c r="F75" s="176">
        <v>5.27</v>
      </c>
      <c r="G75" s="176">
        <v>3.9</v>
      </c>
      <c r="H75" s="176">
        <v>5.2</v>
      </c>
      <c r="I75" s="176">
        <v>5.7</v>
      </c>
      <c r="J75" s="176">
        <v>4.9800000000000004</v>
      </c>
      <c r="L75" s="168"/>
      <c r="M75" s="173"/>
      <c r="N75" s="176" t="s">
        <v>15</v>
      </c>
      <c r="O75" s="176">
        <v>5.3</v>
      </c>
      <c r="P75" s="176">
        <v>5.8</v>
      </c>
      <c r="Q75" s="176">
        <v>5.52</v>
      </c>
      <c r="R75" s="176">
        <v>5.27</v>
      </c>
      <c r="S75" s="176">
        <v>3.9</v>
      </c>
      <c r="T75" s="176">
        <v>5.2</v>
      </c>
      <c r="U75" s="176">
        <v>5.7</v>
      </c>
      <c r="V75" s="176">
        <v>4.9800000000000004</v>
      </c>
      <c r="Z75" s="170"/>
      <c r="AA75" s="173"/>
      <c r="AB75" s="176" t="s">
        <v>15</v>
      </c>
      <c r="AC75" s="176">
        <f t="shared" ref="AC75:AC79" si="97">O75</f>
        <v>5.3</v>
      </c>
      <c r="AD75" s="176">
        <f t="shared" si="96"/>
        <v>5.8</v>
      </c>
      <c r="AE75" s="176">
        <f t="shared" si="96"/>
        <v>5.52</v>
      </c>
      <c r="AF75" s="176">
        <f t="shared" si="96"/>
        <v>5.27</v>
      </c>
      <c r="AG75" s="176">
        <f t="shared" si="96"/>
        <v>3.9</v>
      </c>
      <c r="AH75" s="176">
        <f t="shared" si="96"/>
        <v>5.2</v>
      </c>
      <c r="AI75" s="176">
        <f t="shared" si="96"/>
        <v>5.7</v>
      </c>
      <c r="AJ75" s="176">
        <f t="shared" si="96"/>
        <v>4.9800000000000004</v>
      </c>
      <c r="BS75"/>
      <c r="BT75" t="s">
        <v>24</v>
      </c>
      <c r="BU75" t="s">
        <v>25</v>
      </c>
      <c r="BV75" t="s">
        <v>26</v>
      </c>
      <c r="BW75" t="s">
        <v>27</v>
      </c>
      <c r="BX75"/>
      <c r="BY75"/>
      <c r="BZ75"/>
      <c r="CA75"/>
      <c r="CB75" t="s">
        <v>24</v>
      </c>
      <c r="CC75" t="s">
        <v>25</v>
      </c>
      <c r="CD75" t="s">
        <v>26</v>
      </c>
      <c r="CE75" t="s">
        <v>27</v>
      </c>
      <c r="CF75"/>
      <c r="CG75"/>
    </row>
    <row r="76" spans="1:85" x14ac:dyDescent="0.25">
      <c r="B76" s="176" t="s">
        <v>16</v>
      </c>
      <c r="C76" s="176">
        <f>C75-C74</f>
        <v>3.91</v>
      </c>
      <c r="D76" s="176">
        <f t="shared" ref="D76:I76" si="98">D75-D74</f>
        <v>4.34</v>
      </c>
      <c r="E76" s="176">
        <f t="shared" si="98"/>
        <v>4.05</v>
      </c>
      <c r="F76" s="176">
        <f t="shared" si="98"/>
        <v>3.7699999999999996</v>
      </c>
      <c r="G76" s="176">
        <f t="shared" si="98"/>
        <v>2.4699999999999998</v>
      </c>
      <c r="H76" s="176">
        <f t="shared" si="98"/>
        <v>3.75</v>
      </c>
      <c r="I76" s="176">
        <f t="shared" si="98"/>
        <v>4.2200000000000006</v>
      </c>
      <c r="J76" s="176">
        <f>J75-J74</f>
        <v>3.45</v>
      </c>
      <c r="L76" s="168"/>
      <c r="N76" s="176" t="s">
        <v>16</v>
      </c>
      <c r="O76" s="176">
        <f>O75-O74</f>
        <v>3.91</v>
      </c>
      <c r="P76" s="176">
        <f t="shared" ref="P76:U76" si="99">P75-P74</f>
        <v>4.34</v>
      </c>
      <c r="Q76" s="176">
        <f t="shared" si="99"/>
        <v>4.05</v>
      </c>
      <c r="R76" s="176">
        <f t="shared" si="99"/>
        <v>3.7699999999999996</v>
      </c>
      <c r="S76" s="176">
        <f t="shared" si="99"/>
        <v>2.4699999999999998</v>
      </c>
      <c r="T76" s="176">
        <f t="shared" si="99"/>
        <v>3.75</v>
      </c>
      <c r="U76" s="176">
        <f t="shared" si="99"/>
        <v>4.2200000000000006</v>
      </c>
      <c r="V76" s="176">
        <f>V75-V74</f>
        <v>3.45</v>
      </c>
      <c r="Z76" s="170"/>
      <c r="AB76" s="176" t="s">
        <v>16</v>
      </c>
      <c r="AC76" s="176">
        <f t="shared" si="97"/>
        <v>3.91</v>
      </c>
      <c r="AD76" s="176">
        <f t="shared" si="96"/>
        <v>4.34</v>
      </c>
      <c r="AE76" s="176">
        <f t="shared" si="96"/>
        <v>4.05</v>
      </c>
      <c r="AF76" s="176">
        <f t="shared" si="96"/>
        <v>3.7699999999999996</v>
      </c>
      <c r="AG76" s="176">
        <f t="shared" si="96"/>
        <v>2.4699999999999998</v>
      </c>
      <c r="AH76" s="176">
        <f t="shared" si="96"/>
        <v>3.75</v>
      </c>
      <c r="AI76" s="176">
        <f t="shared" si="96"/>
        <v>4.2200000000000006</v>
      </c>
      <c r="AJ76" s="176">
        <f t="shared" si="96"/>
        <v>3.45</v>
      </c>
      <c r="AN76" s="213" t="s">
        <v>92</v>
      </c>
      <c r="AO76" s="214"/>
      <c r="AP76" s="214"/>
      <c r="AQ76" s="214"/>
      <c r="AR76" s="214"/>
      <c r="AS76" s="214"/>
      <c r="AT76" s="214"/>
      <c r="AU76" s="214"/>
      <c r="AV76" s="214"/>
      <c r="BS76">
        <v>0</v>
      </c>
      <c r="BT76">
        <v>0</v>
      </c>
      <c r="BU76">
        <v>8</v>
      </c>
      <c r="BV76">
        <v>0</v>
      </c>
      <c r="BW76">
        <v>0</v>
      </c>
      <c r="BX76"/>
      <c r="BY76"/>
      <c r="BZ76"/>
      <c r="CA76">
        <v>0</v>
      </c>
      <c r="CB76">
        <v>0</v>
      </c>
      <c r="CC76">
        <v>8</v>
      </c>
      <c r="CD76">
        <v>0</v>
      </c>
      <c r="CE76">
        <v>0</v>
      </c>
      <c r="CF76"/>
      <c r="CG76"/>
    </row>
    <row r="77" spans="1:85" x14ac:dyDescent="0.25">
      <c r="A77" s="173"/>
      <c r="B77" s="176" t="s">
        <v>47</v>
      </c>
      <c r="C77" s="176">
        <v>1.4887659214822573</v>
      </c>
      <c r="D77" s="176">
        <v>1.4140484991039424</v>
      </c>
      <c r="E77" s="176">
        <v>1.5206886574074083</v>
      </c>
      <c r="F77" s="176">
        <v>1.5566437219212474</v>
      </c>
      <c r="G77" s="176">
        <v>1.5202551500466293</v>
      </c>
      <c r="H77" s="176">
        <v>1.5219831211047721</v>
      </c>
      <c r="I77" s="176">
        <v>1.5450052306693698</v>
      </c>
      <c r="J77" s="176">
        <v>1.5059718059355001</v>
      </c>
      <c r="L77" s="168"/>
      <c r="M77" s="173"/>
      <c r="N77" s="176" t="s">
        <v>47</v>
      </c>
      <c r="O77" s="176">
        <v>1.4887659214822573</v>
      </c>
      <c r="P77" s="176">
        <v>1.4140484991039424</v>
      </c>
      <c r="Q77" s="176">
        <v>1.5206886574074083</v>
      </c>
      <c r="R77" s="176">
        <v>1.5566437219212474</v>
      </c>
      <c r="S77" s="176">
        <v>1.5202551500466293</v>
      </c>
      <c r="T77" s="176">
        <v>1.5219831211047721</v>
      </c>
      <c r="U77" s="176">
        <v>1.5450052306693698</v>
      </c>
      <c r="V77" s="176">
        <v>1.5059718059355001</v>
      </c>
      <c r="Z77" s="170"/>
      <c r="AA77" s="173"/>
      <c r="AB77" s="176" t="s">
        <v>47</v>
      </c>
      <c r="AC77" s="176">
        <f t="shared" si="97"/>
        <v>1.4887659214822573</v>
      </c>
      <c r="AD77" s="176">
        <f t="shared" si="96"/>
        <v>1.4140484991039424</v>
      </c>
      <c r="AE77" s="176">
        <f t="shared" si="96"/>
        <v>1.5206886574074083</v>
      </c>
      <c r="AF77" s="176">
        <f t="shared" si="96"/>
        <v>1.5566437219212474</v>
      </c>
      <c r="AG77" s="176">
        <f t="shared" si="96"/>
        <v>1.5202551500466293</v>
      </c>
      <c r="AH77" s="176">
        <f t="shared" si="96"/>
        <v>1.5219831211047721</v>
      </c>
      <c r="AI77" s="176">
        <f t="shared" si="96"/>
        <v>1.5450052306693698</v>
      </c>
      <c r="AJ77" s="176">
        <f t="shared" si="96"/>
        <v>1.5059718059355001</v>
      </c>
      <c r="BS77">
        <v>2</v>
      </c>
      <c r="BT77">
        <v>21.858517429847105</v>
      </c>
      <c r="BU77">
        <v>8</v>
      </c>
      <c r="BV77">
        <v>9.3391882472453922</v>
      </c>
      <c r="BW77">
        <v>3.3019016702024615</v>
      </c>
      <c r="BX77"/>
      <c r="BY77"/>
      <c r="BZ77"/>
      <c r="CA77">
        <v>2</v>
      </c>
      <c r="CB77">
        <v>20.830433146366406</v>
      </c>
      <c r="CC77">
        <v>8</v>
      </c>
      <c r="CD77">
        <v>8.455426261196596</v>
      </c>
      <c r="CE77">
        <v>2.9894446235574645</v>
      </c>
      <c r="CF77"/>
      <c r="CG77"/>
    </row>
    <row r="78" spans="1:85" x14ac:dyDescent="0.25">
      <c r="A78" s="173"/>
      <c r="B78" s="176" t="s">
        <v>46</v>
      </c>
      <c r="C78" s="176">
        <v>1.6</v>
      </c>
      <c r="D78" s="176">
        <v>1.4765524993599588</v>
      </c>
      <c r="E78" s="176">
        <v>1.5380775908119677</v>
      </c>
      <c r="F78" s="176">
        <v>1.5969682173295456</v>
      </c>
      <c r="G78" s="176">
        <v>1.55</v>
      </c>
      <c r="H78" s="176">
        <v>1.6</v>
      </c>
      <c r="I78" s="176">
        <v>1.67</v>
      </c>
      <c r="J78" s="176">
        <v>1.51</v>
      </c>
      <c r="L78" s="168"/>
      <c r="M78" s="173"/>
      <c r="N78" s="176" t="s">
        <v>46</v>
      </c>
      <c r="O78" s="176">
        <v>1.6</v>
      </c>
      <c r="P78" s="176">
        <v>1.4765524993599588</v>
      </c>
      <c r="Q78" s="176">
        <v>1.5380775908119677</v>
      </c>
      <c r="R78" s="176">
        <v>1.5969682173295456</v>
      </c>
      <c r="S78" s="176">
        <v>1.55</v>
      </c>
      <c r="T78" s="176">
        <v>1.6</v>
      </c>
      <c r="U78" s="176">
        <v>1.67</v>
      </c>
      <c r="V78" s="176">
        <v>1.51</v>
      </c>
      <c r="Z78" s="170"/>
      <c r="AA78" s="173"/>
      <c r="AB78" s="176" t="s">
        <v>46</v>
      </c>
      <c r="AC78" s="176">
        <f t="shared" si="97"/>
        <v>1.6</v>
      </c>
      <c r="AD78" s="176">
        <f t="shared" si="96"/>
        <v>1.4765524993599588</v>
      </c>
      <c r="AE78" s="176">
        <f t="shared" si="96"/>
        <v>1.5380775908119677</v>
      </c>
      <c r="AF78" s="176">
        <f t="shared" si="96"/>
        <v>1.5969682173295456</v>
      </c>
      <c r="AG78" s="176">
        <f t="shared" si="96"/>
        <v>1.55</v>
      </c>
      <c r="AH78" s="176">
        <f t="shared" si="96"/>
        <v>1.6</v>
      </c>
      <c r="AI78" s="176">
        <f t="shared" si="96"/>
        <v>1.67</v>
      </c>
      <c r="AJ78" s="176">
        <f t="shared" si="96"/>
        <v>1.51</v>
      </c>
      <c r="BS78">
        <v>4</v>
      </c>
      <c r="BT78">
        <v>35.730293931930021</v>
      </c>
      <c r="BU78">
        <v>8</v>
      </c>
      <c r="BV78">
        <v>12.362038067118556</v>
      </c>
      <c r="BW78">
        <v>4.3706404732728856</v>
      </c>
      <c r="BX78"/>
      <c r="BY78"/>
      <c r="BZ78"/>
      <c r="CA78">
        <v>4</v>
      </c>
      <c r="CB78">
        <v>40.647231180203434</v>
      </c>
      <c r="CC78">
        <v>8</v>
      </c>
      <c r="CD78">
        <v>10.222718106231534</v>
      </c>
      <c r="CE78">
        <v>3.6142766475374093</v>
      </c>
      <c r="CF78"/>
      <c r="CG78"/>
    </row>
    <row r="79" spans="1:85" ht="20.25" x14ac:dyDescent="0.3">
      <c r="B79" s="176" t="s">
        <v>16</v>
      </c>
      <c r="C79" s="176">
        <f>C78-C77</f>
        <v>0.11123407851774281</v>
      </c>
      <c r="D79" s="176">
        <f t="shared" ref="D79:I79" si="100">D78-D77</f>
        <v>6.2504000256016434E-2</v>
      </c>
      <c r="E79" s="176">
        <f t="shared" si="100"/>
        <v>1.7388933404559381E-2</v>
      </c>
      <c r="F79" s="176">
        <f t="shared" si="100"/>
        <v>4.0324495408298189E-2</v>
      </c>
      <c r="G79" s="176">
        <f t="shared" si="100"/>
        <v>2.9744849953370789E-2</v>
      </c>
      <c r="H79" s="176">
        <f t="shared" si="100"/>
        <v>7.8016878895228015E-2</v>
      </c>
      <c r="I79" s="176">
        <f t="shared" si="100"/>
        <v>0.12499476933063014</v>
      </c>
      <c r="J79" s="176">
        <f>J78-J77</f>
        <v>4.0281940644999459E-3</v>
      </c>
      <c r="L79" s="168"/>
      <c r="N79" s="176" t="s">
        <v>16</v>
      </c>
      <c r="O79" s="176">
        <f>O78-O77</f>
        <v>0.11123407851774281</v>
      </c>
      <c r="P79" s="176">
        <f t="shared" ref="P79:U79" si="101">P78-P77</f>
        <v>6.2504000256016434E-2</v>
      </c>
      <c r="Q79" s="176">
        <f t="shared" si="101"/>
        <v>1.7388933404559381E-2</v>
      </c>
      <c r="R79" s="176">
        <f t="shared" si="101"/>
        <v>4.0324495408298189E-2</v>
      </c>
      <c r="S79" s="176">
        <f t="shared" si="101"/>
        <v>2.9744849953370789E-2</v>
      </c>
      <c r="T79" s="176">
        <f t="shared" si="101"/>
        <v>7.8016878895228015E-2</v>
      </c>
      <c r="U79" s="176">
        <f t="shared" si="101"/>
        <v>0.12499476933063014</v>
      </c>
      <c r="V79" s="176">
        <f>V78-V77</f>
        <v>4.0281940644999459E-3</v>
      </c>
      <c r="Z79" s="170"/>
      <c r="AB79" s="176" t="s">
        <v>16</v>
      </c>
      <c r="AC79" s="176">
        <f t="shared" si="97"/>
        <v>0.11123407851774281</v>
      </c>
      <c r="AD79" s="176">
        <f t="shared" si="96"/>
        <v>6.2504000256016434E-2</v>
      </c>
      <c r="AE79" s="176">
        <f t="shared" si="96"/>
        <v>1.7388933404559381E-2</v>
      </c>
      <c r="AF79" s="176">
        <f t="shared" si="96"/>
        <v>4.0324495408298189E-2</v>
      </c>
      <c r="AG79" s="176">
        <f t="shared" si="96"/>
        <v>2.9744849953370789E-2</v>
      </c>
      <c r="AH79" s="176">
        <f t="shared" si="96"/>
        <v>7.8016878895228015E-2</v>
      </c>
      <c r="AI79" s="176">
        <f t="shared" si="96"/>
        <v>0.12499476933063014</v>
      </c>
      <c r="AJ79" s="176">
        <f t="shared" si="96"/>
        <v>4.0281940644999459E-3</v>
      </c>
      <c r="AO79" s="186" t="s">
        <v>24</v>
      </c>
      <c r="AP79" s="186" t="s">
        <v>25</v>
      </c>
      <c r="AQ79" s="186" t="s">
        <v>26</v>
      </c>
      <c r="AR79" s="186" t="s">
        <v>27</v>
      </c>
      <c r="BE79" s="203" t="s">
        <v>238</v>
      </c>
      <c r="BS79">
        <v>6</v>
      </c>
      <c r="BT79">
        <v>41.544079591982239</v>
      </c>
      <c r="BU79">
        <v>8</v>
      </c>
      <c r="BV79">
        <v>12.665415543900416</v>
      </c>
      <c r="BW79">
        <v>4.4779006088187439</v>
      </c>
      <c r="BX79"/>
      <c r="BY79"/>
      <c r="BZ79"/>
      <c r="CA79">
        <v>6</v>
      </c>
      <c r="CB79">
        <v>48.710361911976776</v>
      </c>
      <c r="CC79">
        <v>8</v>
      </c>
      <c r="CD79">
        <v>8.5128038144257179</v>
      </c>
      <c r="CE79">
        <v>3.0097306520455662</v>
      </c>
      <c r="CF79"/>
      <c r="CG79"/>
    </row>
    <row r="80" spans="1:85" x14ac:dyDescent="0.25">
      <c r="A80" s="177" t="s">
        <v>19</v>
      </c>
      <c r="B80" s="178">
        <v>0</v>
      </c>
      <c r="C80" s="180">
        <v>1.4887659214822573</v>
      </c>
      <c r="D80" s="180">
        <v>1.4140484991039424</v>
      </c>
      <c r="E80" s="180">
        <v>1.5206886574074083</v>
      </c>
      <c r="F80" s="180">
        <v>1.5566437219212474</v>
      </c>
      <c r="G80" s="180">
        <v>1.5202551500466293</v>
      </c>
      <c r="H80" s="180">
        <v>1.5219831211047721</v>
      </c>
      <c r="I80" s="180">
        <v>1.5450052306693698</v>
      </c>
      <c r="J80" s="180">
        <v>1.5059718059355001</v>
      </c>
      <c r="L80" s="168"/>
      <c r="M80" s="177" t="s">
        <v>19</v>
      </c>
      <c r="N80" s="178">
        <v>0</v>
      </c>
      <c r="O80" s="180">
        <f t="shared" ref="O80:V93" si="102">C80-C$77</f>
        <v>0</v>
      </c>
      <c r="P80" s="180">
        <f t="shared" si="102"/>
        <v>0</v>
      </c>
      <c r="Q80" s="180">
        <f t="shared" si="102"/>
        <v>0</v>
      </c>
      <c r="R80" s="180">
        <f t="shared" si="102"/>
        <v>0</v>
      </c>
      <c r="S80" s="180">
        <f t="shared" si="102"/>
        <v>0</v>
      </c>
      <c r="T80" s="180">
        <f t="shared" si="102"/>
        <v>0</v>
      </c>
      <c r="U80" s="180">
        <f t="shared" si="102"/>
        <v>0</v>
      </c>
      <c r="V80" s="180">
        <f t="shared" si="102"/>
        <v>0</v>
      </c>
      <c r="Z80" s="170"/>
      <c r="AA80" s="177" t="s">
        <v>19</v>
      </c>
      <c r="AB80" s="178">
        <v>0</v>
      </c>
      <c r="AC80" s="180">
        <f t="shared" ref="AC80:AJ93" si="103">(O80*100)/O$76</f>
        <v>0</v>
      </c>
      <c r="AD80" s="180">
        <f t="shared" si="103"/>
        <v>0</v>
      </c>
      <c r="AE80" s="180">
        <f t="shared" si="103"/>
        <v>0</v>
      </c>
      <c r="AF80" s="180">
        <f t="shared" si="103"/>
        <v>0</v>
      </c>
      <c r="AG80" s="180">
        <f t="shared" si="103"/>
        <v>0</v>
      </c>
      <c r="AH80" s="180">
        <f t="shared" si="103"/>
        <v>0</v>
      </c>
      <c r="AI80" s="180">
        <f t="shared" si="103"/>
        <v>0</v>
      </c>
      <c r="AJ80" s="180">
        <f t="shared" si="103"/>
        <v>0</v>
      </c>
      <c r="AN80" s="166">
        <v>0</v>
      </c>
      <c r="AO80" s="166">
        <f>AVERAGE(AC80:AJ80)</f>
        <v>0</v>
      </c>
      <c r="AP80" s="166">
        <f>COUNT(AC80:AJ80)</f>
        <v>8</v>
      </c>
      <c r="AQ80" s="166">
        <f>STDEV(AC80:AJ80)</f>
        <v>0</v>
      </c>
      <c r="AR80" s="166">
        <f>(AQ80)/SQRT(AP80)</f>
        <v>0</v>
      </c>
      <c r="AX80" s="166">
        <f>AB80</f>
        <v>0</v>
      </c>
      <c r="AY80" s="182" t="s">
        <v>6</v>
      </c>
      <c r="AZ80" s="182" t="s">
        <v>7</v>
      </c>
      <c r="BA80" s="182" t="s">
        <v>8</v>
      </c>
      <c r="BB80" s="182" t="s">
        <v>9</v>
      </c>
      <c r="BC80" s="182" t="s">
        <v>10</v>
      </c>
      <c r="BD80" s="182" t="s">
        <v>11</v>
      </c>
      <c r="BE80" s="182" t="s">
        <v>12</v>
      </c>
      <c r="BF80" s="182" t="s">
        <v>13</v>
      </c>
      <c r="BS80">
        <v>8</v>
      </c>
      <c r="BT80">
        <v>43.430661062609509</v>
      </c>
      <c r="BU80">
        <v>8</v>
      </c>
      <c r="BV80">
        <v>12.793642987153277</v>
      </c>
      <c r="BW80">
        <v>4.5232358561478998</v>
      </c>
      <c r="BX80"/>
      <c r="BY80"/>
      <c r="BZ80"/>
      <c r="CA80">
        <v>8</v>
      </c>
      <c r="CB80">
        <v>50.578644530608209</v>
      </c>
      <c r="CC80">
        <v>8</v>
      </c>
      <c r="CD80">
        <v>7.4000070330990981</v>
      </c>
      <c r="CE80">
        <v>2.6162975769662582</v>
      </c>
      <c r="CF80"/>
      <c r="CG80"/>
    </row>
    <row r="81" spans="1:85" x14ac:dyDescent="0.25">
      <c r="A81" s="173"/>
      <c r="B81" s="178">
        <v>2</v>
      </c>
      <c r="C81" s="180">
        <v>1.4887659214822599</v>
      </c>
      <c r="D81" s="180">
        <v>1.4140484991039424</v>
      </c>
      <c r="E81" s="180">
        <v>1.5119941907051295</v>
      </c>
      <c r="F81" s="180">
        <v>1.5969682173295456</v>
      </c>
      <c r="G81" s="180">
        <v>1.4958606031841193</v>
      </c>
      <c r="H81" s="180">
        <v>1.5313036896419467</v>
      </c>
      <c r="I81" s="180">
        <v>1.5636336089398359</v>
      </c>
      <c r="J81" s="180">
        <v>1.4480655297738618</v>
      </c>
      <c r="L81" s="168"/>
      <c r="M81" s="173"/>
      <c r="N81" s="178">
        <v>2</v>
      </c>
      <c r="O81" s="180">
        <f t="shared" si="102"/>
        <v>2.6645352591003757E-15</v>
      </c>
      <c r="P81" s="180">
        <f t="shared" si="102"/>
        <v>0</v>
      </c>
      <c r="Q81" s="180">
        <f t="shared" si="102"/>
        <v>-8.6944667022788025E-3</v>
      </c>
      <c r="R81" s="180">
        <f t="shared" si="102"/>
        <v>4.0324495408298189E-2</v>
      </c>
      <c r="S81" s="180">
        <f t="shared" si="102"/>
        <v>-2.4394546862509969E-2</v>
      </c>
      <c r="T81" s="180">
        <f t="shared" si="102"/>
        <v>9.3205685371746672E-3</v>
      </c>
      <c r="U81" s="180">
        <f t="shared" si="102"/>
        <v>1.862837827046615E-2</v>
      </c>
      <c r="V81" s="180">
        <f t="shared" si="102"/>
        <v>-5.7906276161638237E-2</v>
      </c>
      <c r="Z81" s="170"/>
      <c r="AA81" s="173"/>
      <c r="AB81" s="178">
        <v>2</v>
      </c>
      <c r="AC81" s="180">
        <f t="shared" si="103"/>
        <v>6.8146681818423931E-14</v>
      </c>
      <c r="AD81" s="180">
        <f t="shared" si="103"/>
        <v>0</v>
      </c>
      <c r="AE81" s="180">
        <f t="shared" si="103"/>
        <v>-0.21467819017972353</v>
      </c>
      <c r="AF81" s="180">
        <f t="shared" si="103"/>
        <v>1.0696152628195807</v>
      </c>
      <c r="AG81" s="180">
        <f t="shared" si="103"/>
        <v>-0.98763347621497866</v>
      </c>
      <c r="AH81" s="180">
        <f t="shared" si="103"/>
        <v>0.24854849432465778</v>
      </c>
      <c r="AI81" s="180">
        <f t="shared" si="103"/>
        <v>0.44143076470298925</v>
      </c>
      <c r="AJ81" s="180">
        <f t="shared" si="103"/>
        <v>-1.6784427872938619</v>
      </c>
      <c r="AN81" s="166">
        <v>2</v>
      </c>
      <c r="AO81" s="166">
        <f t="shared" ref="AO81:AO93" si="104">AVERAGE(AC81:AJ81)</f>
        <v>-0.14014499148015852</v>
      </c>
      <c r="AP81" s="166">
        <f t="shared" ref="AP81:AP93" si="105">COUNT(AC81:AJ81)</f>
        <v>8</v>
      </c>
      <c r="AQ81" s="166">
        <f>STDEV(AC81:AJ81)</f>
        <v>0.85207864612841622</v>
      </c>
      <c r="AR81" s="166">
        <f t="shared" ref="AR81:AR92" si="106">(AQ81)/SQRT(AP81)</f>
        <v>0.30125529439082782</v>
      </c>
      <c r="AX81" s="166">
        <f t="shared" ref="AX81:AX93" si="107">AB81</f>
        <v>2</v>
      </c>
      <c r="AY81" s="166">
        <f t="shared" ref="AY81:AY93" si="108">ABS(($AB81-$AB80)*AC80)+(($AB81-$AB80)*(AC81-AC80)/2)</f>
        <v>6.8146681818423931E-14</v>
      </c>
      <c r="AZ81" s="166">
        <f t="shared" ref="AZ81:AZ93" si="109">ABS(($AB81-$AB80)*AD80)+(($AB81-$AB80)*(AD81-AD80)/2)</f>
        <v>0</v>
      </c>
      <c r="BA81" s="166">
        <f t="shared" ref="BA81:BA93" si="110">ABS(($AB81-$AB80)*AE80)+(($AB81-$AB80)*(AE81-AE80)/2)</f>
        <v>-0.21467819017972353</v>
      </c>
      <c r="BB81" s="166">
        <f t="shared" ref="BB81:BB93" si="111">ABS(($AB81-$AB80)*AF80)+(($AB81-$AB80)*(AF81-AF80)/2)</f>
        <v>1.0696152628195807</v>
      </c>
      <c r="BC81" s="166">
        <f t="shared" ref="BC81:BC93" si="112">ABS(($AB81-$AB80)*AG80)+(($AB81-$AB80)*(AG81-AG80)/2)</f>
        <v>-0.98763347621497866</v>
      </c>
      <c r="BD81" s="166">
        <f t="shared" ref="BD81:BD93" si="113">ABS(($AB81-$AB80)*AH80)+(($AB81-$AB80)*(AH81-AH80)/2)</f>
        <v>0.24854849432465778</v>
      </c>
      <c r="BE81" s="166">
        <f t="shared" ref="BE81:BE93" si="114">ABS(($AB81-$AB80)*AI80)+(($AB81-$AB80)*(AI81-AI80)/2)</f>
        <v>0.44143076470298925</v>
      </c>
      <c r="BF81" s="166">
        <f t="shared" ref="BF81:BF93" si="115">ABS(($AB81-$AB80)*AJ80)+(($AB81-$AB80)*(AJ81-AJ80)/2)</f>
        <v>-1.6784427872938619</v>
      </c>
      <c r="BS81">
        <v>10</v>
      </c>
      <c r="BT81">
        <v>43.071241698577047</v>
      </c>
      <c r="BU81">
        <v>8</v>
      </c>
      <c r="BV81">
        <v>12.172762663462345</v>
      </c>
      <c r="BW81">
        <v>4.303721512554322</v>
      </c>
      <c r="BX81"/>
      <c r="BY81"/>
      <c r="BZ81"/>
      <c r="CA81">
        <v>10</v>
      </c>
      <c r="CB81">
        <v>51.331376942534206</v>
      </c>
      <c r="CC81">
        <v>8</v>
      </c>
      <c r="CD81">
        <v>6.8201727087601061</v>
      </c>
      <c r="CE81">
        <v>2.4112951856138474</v>
      </c>
      <c r="CF81"/>
      <c r="CG81"/>
    </row>
    <row r="82" spans="1:85" x14ac:dyDescent="0.25">
      <c r="A82" s="173"/>
      <c r="B82" s="183">
        <v>4</v>
      </c>
      <c r="C82" s="180">
        <v>1.5263676688023657</v>
      </c>
      <c r="D82" s="180">
        <v>1.3827964989759343</v>
      </c>
      <c r="E82" s="180">
        <v>1.5380775908119677</v>
      </c>
      <c r="F82" s="180">
        <v>1.588903318247886</v>
      </c>
      <c r="G82" s="180">
        <v>1.4877290875632827</v>
      </c>
      <c r="H82" s="180">
        <v>1.5443523254678533</v>
      </c>
      <c r="I82" s="180">
        <v>1.5871499396058109</v>
      </c>
      <c r="J82" s="180">
        <v>1.4531576677212084</v>
      </c>
      <c r="L82" s="168"/>
      <c r="M82" s="173"/>
      <c r="N82" s="183">
        <v>4</v>
      </c>
      <c r="O82" s="180">
        <f t="shared" si="102"/>
        <v>3.7601747320108458E-2</v>
      </c>
      <c r="P82" s="180">
        <f t="shared" si="102"/>
        <v>-3.1252000128008106E-2</v>
      </c>
      <c r="Q82" s="180">
        <f t="shared" si="102"/>
        <v>1.7388933404559381E-2</v>
      </c>
      <c r="R82" s="180">
        <f t="shared" si="102"/>
        <v>3.2259596326638551E-2</v>
      </c>
      <c r="S82" s="180">
        <f>G82-G$77</f>
        <v>-3.2526062483346552E-2</v>
      </c>
      <c r="T82" s="180">
        <f t="shared" si="102"/>
        <v>2.2369204363081208E-2</v>
      </c>
      <c r="U82" s="180">
        <f t="shared" si="102"/>
        <v>4.2144708936441067E-2</v>
      </c>
      <c r="V82" s="180">
        <f t="shared" si="102"/>
        <v>-5.2814138214291706E-2</v>
      </c>
      <c r="Z82" s="170"/>
      <c r="AA82" s="173"/>
      <c r="AB82" s="183">
        <v>4</v>
      </c>
      <c r="AC82" s="180">
        <f t="shared" si="103"/>
        <v>0.96168151713832373</v>
      </c>
      <c r="AD82" s="180">
        <f t="shared" si="103"/>
        <v>-0.72009216884811311</v>
      </c>
      <c r="AE82" s="180">
        <f t="shared" si="103"/>
        <v>0.42935638035949092</v>
      </c>
      <c r="AF82" s="180">
        <f t="shared" si="103"/>
        <v>0.85569221025566455</v>
      </c>
      <c r="AG82" s="180">
        <f t="shared" si="103"/>
        <v>-1.3168446349533018</v>
      </c>
      <c r="AH82" s="180">
        <f t="shared" si="103"/>
        <v>0.59651211634883217</v>
      </c>
      <c r="AI82" s="180">
        <f t="shared" si="103"/>
        <v>0.99868978522372176</v>
      </c>
      <c r="AJ82" s="180">
        <f t="shared" si="103"/>
        <v>-1.5308445859214987</v>
      </c>
      <c r="AN82" s="166">
        <v>4</v>
      </c>
      <c r="AO82" s="166">
        <f t="shared" si="104"/>
        <v>3.4268827450389922E-2</v>
      </c>
      <c r="AP82" s="166">
        <f t="shared" si="105"/>
        <v>8</v>
      </c>
      <c r="AQ82" s="166">
        <f t="shared" ref="AQ82:AQ92" si="116">STDEV(AC82:AJ82)</f>
        <v>1.0543310839933744</v>
      </c>
      <c r="AR82" s="166">
        <f t="shared" si="106"/>
        <v>0.37276232955373917</v>
      </c>
      <c r="AX82" s="166">
        <f t="shared" si="107"/>
        <v>4</v>
      </c>
      <c r="AY82" s="166">
        <f t="shared" si="108"/>
        <v>0.96168151713839189</v>
      </c>
      <c r="AZ82" s="166">
        <f t="shared" si="109"/>
        <v>-0.72009216884811311</v>
      </c>
      <c r="BA82" s="166">
        <f t="shared" si="110"/>
        <v>1.0733909508986614</v>
      </c>
      <c r="BB82" s="166">
        <f t="shared" si="111"/>
        <v>1.9253074730752453</v>
      </c>
      <c r="BC82" s="166">
        <f t="shared" si="112"/>
        <v>1.6460557936916342</v>
      </c>
      <c r="BD82" s="166">
        <f t="shared" si="113"/>
        <v>0.84506061067348992</v>
      </c>
      <c r="BE82" s="166">
        <f t="shared" si="114"/>
        <v>1.4401205499267111</v>
      </c>
      <c r="BF82" s="166">
        <f t="shared" si="115"/>
        <v>3.5044837759600869</v>
      </c>
      <c r="BS82">
        <v>12</v>
      </c>
      <c r="BT82">
        <v>42.791878181105403</v>
      </c>
      <c r="BU82">
        <v>8</v>
      </c>
      <c r="BV82">
        <v>11.93605417030159</v>
      </c>
      <c r="BW82">
        <v>4.2200324222151115</v>
      </c>
      <c r="BX82"/>
      <c r="BY82"/>
      <c r="BZ82"/>
      <c r="CA82">
        <v>12</v>
      </c>
      <c r="CB82">
        <v>50.894744693689404</v>
      </c>
      <c r="CC82">
        <v>8</v>
      </c>
      <c r="CD82">
        <v>6.8600677981800198</v>
      </c>
      <c r="CE82">
        <v>2.42540022974628</v>
      </c>
      <c r="CF82"/>
      <c r="CG82"/>
    </row>
    <row r="83" spans="1:85" x14ac:dyDescent="0.25">
      <c r="A83" s="173"/>
      <c r="B83" s="183">
        <v>6</v>
      </c>
      <c r="C83" s="180">
        <v>1.5338880182663874</v>
      </c>
      <c r="D83" s="180">
        <v>1.3984224990399383</v>
      </c>
      <c r="E83" s="180">
        <v>1.5119941907051295</v>
      </c>
      <c r="F83" s="180">
        <v>1.588903318247886</v>
      </c>
      <c r="G83" s="180">
        <v>1.5121236344257927</v>
      </c>
      <c r="H83" s="180">
        <v>1.5502891436991775</v>
      </c>
      <c r="I83" s="180">
        <v>1.5953240877394457</v>
      </c>
      <c r="J83" s="180">
        <v>1.4627840460280754</v>
      </c>
      <c r="L83" s="168"/>
      <c r="M83" s="173"/>
      <c r="N83" s="183">
        <v>6</v>
      </c>
      <c r="O83" s="180">
        <f t="shared" si="102"/>
        <v>4.512209678413015E-2</v>
      </c>
      <c r="P83" s="180">
        <f t="shared" si="102"/>
        <v>-1.5626000064004053E-2</v>
      </c>
      <c r="Q83" s="180">
        <f t="shared" si="102"/>
        <v>-8.6944667022788025E-3</v>
      </c>
      <c r="R83" s="180">
        <f t="shared" si="102"/>
        <v>3.2259596326638551E-2</v>
      </c>
      <c r="S83" s="180">
        <f t="shared" si="102"/>
        <v>-8.1315156208365824E-3</v>
      </c>
      <c r="T83" s="180">
        <f t="shared" si="102"/>
        <v>2.83060225944054E-2</v>
      </c>
      <c r="U83" s="180">
        <f t="shared" si="102"/>
        <v>5.0318857070075884E-2</v>
      </c>
      <c r="V83" s="180">
        <f t="shared" si="102"/>
        <v>-4.3187759907424628E-2</v>
      </c>
      <c r="Z83" s="170"/>
      <c r="AA83" s="173"/>
      <c r="AB83" s="183">
        <v>6</v>
      </c>
      <c r="AC83" s="180">
        <f t="shared" si="103"/>
        <v>1.1540178205659886</v>
      </c>
      <c r="AD83" s="180">
        <f t="shared" si="103"/>
        <v>-0.36004608442405656</v>
      </c>
      <c r="AE83" s="180">
        <f t="shared" si="103"/>
        <v>-0.21467819017972353</v>
      </c>
      <c r="AF83" s="180">
        <f t="shared" si="103"/>
        <v>0.85569221025566455</v>
      </c>
      <c r="AG83" s="180">
        <f t="shared" si="103"/>
        <v>-0.32921115873832318</v>
      </c>
      <c r="AH83" s="180">
        <f t="shared" si="103"/>
        <v>0.754827269184144</v>
      </c>
      <c r="AI83" s="180">
        <f t="shared" si="103"/>
        <v>1.1923899779638834</v>
      </c>
      <c r="AJ83" s="180">
        <f t="shared" si="103"/>
        <v>-1.2518191277514383</v>
      </c>
      <c r="AN83" s="166">
        <v>6</v>
      </c>
      <c r="AO83" s="166">
        <f t="shared" si="104"/>
        <v>0.22514658960951736</v>
      </c>
      <c r="AP83" s="166">
        <f t="shared" si="105"/>
        <v>8</v>
      </c>
      <c r="AQ83" s="166">
        <f t="shared" si="116"/>
        <v>0.88649772251069692</v>
      </c>
      <c r="AR83" s="166">
        <f t="shared" si="106"/>
        <v>0.31342427554687202</v>
      </c>
      <c r="AX83" s="166">
        <f t="shared" si="107"/>
        <v>6</v>
      </c>
      <c r="AY83" s="166">
        <f t="shared" si="108"/>
        <v>2.1156993377043123</v>
      </c>
      <c r="AZ83" s="166">
        <f t="shared" si="109"/>
        <v>1.8002304221202827</v>
      </c>
      <c r="BA83" s="166">
        <f t="shared" si="110"/>
        <v>0.21467819017976741</v>
      </c>
      <c r="BB83" s="166">
        <f t="shared" si="111"/>
        <v>1.7113844205113291</v>
      </c>
      <c r="BC83" s="166">
        <f t="shared" si="112"/>
        <v>3.6213227461215824</v>
      </c>
      <c r="BD83" s="166">
        <f t="shared" si="113"/>
        <v>1.3513393855329761</v>
      </c>
      <c r="BE83" s="166">
        <f t="shared" si="114"/>
        <v>2.1910797631876049</v>
      </c>
      <c r="BF83" s="166">
        <f t="shared" si="115"/>
        <v>3.3407146300130579</v>
      </c>
      <c r="BS83">
        <v>14</v>
      </c>
      <c r="BT83">
        <v>42.908223993616609</v>
      </c>
      <c r="BU83">
        <v>8</v>
      </c>
      <c r="BV83">
        <v>11.422438854201358</v>
      </c>
      <c r="BW83">
        <v>4.0384419857472391</v>
      </c>
      <c r="BX83"/>
      <c r="BY83"/>
      <c r="BZ83"/>
      <c r="CA83">
        <v>14</v>
      </c>
      <c r="CB83">
        <v>51.043241997507828</v>
      </c>
      <c r="CC83">
        <v>8</v>
      </c>
      <c r="CD83">
        <v>6.9284087596667829</v>
      </c>
      <c r="CE83">
        <v>2.4495624083963294</v>
      </c>
      <c r="CF83"/>
      <c r="CG83"/>
    </row>
    <row r="84" spans="1:85" x14ac:dyDescent="0.25">
      <c r="A84" s="173"/>
      <c r="B84" s="183">
        <v>8</v>
      </c>
      <c r="C84" s="180">
        <v>1.5489287171944308</v>
      </c>
      <c r="D84" s="180">
        <v>1.3827964989759343</v>
      </c>
      <c r="E84" s="180">
        <v>1.4859107905982931</v>
      </c>
      <c r="F84" s="180">
        <v>1.5485788228395878</v>
      </c>
      <c r="G84" s="180">
        <v>1.5283866656674661</v>
      </c>
      <c r="H84" s="180">
        <v>1.5465831374338517</v>
      </c>
      <c r="I84" s="180">
        <v>1.6101401181574442</v>
      </c>
      <c r="J84" s="180">
        <v>1.4595461860245875</v>
      </c>
      <c r="L84" s="168"/>
      <c r="M84" s="173"/>
      <c r="N84" s="183">
        <v>8</v>
      </c>
      <c r="O84" s="180">
        <f t="shared" si="102"/>
        <v>6.0162795712173534E-2</v>
      </c>
      <c r="P84" s="180">
        <f t="shared" si="102"/>
        <v>-3.1252000128008106E-2</v>
      </c>
      <c r="Q84" s="180">
        <f t="shared" si="102"/>
        <v>-3.477786680911521E-2</v>
      </c>
      <c r="R84" s="180">
        <f t="shared" si="102"/>
        <v>-8.0648990816596378E-3</v>
      </c>
      <c r="S84" s="180">
        <f t="shared" si="102"/>
        <v>8.1315156208368045E-3</v>
      </c>
      <c r="T84" s="180">
        <f t="shared" si="102"/>
        <v>2.4600016329079599E-2</v>
      </c>
      <c r="U84" s="180">
        <f t="shared" si="102"/>
        <v>6.5134887488074389E-2</v>
      </c>
      <c r="V84" s="180">
        <f t="shared" si="102"/>
        <v>-4.6425619910912541E-2</v>
      </c>
      <c r="Z84" s="170"/>
      <c r="AA84" s="173"/>
      <c r="AB84" s="183">
        <v>8</v>
      </c>
      <c r="AC84" s="180">
        <f t="shared" si="103"/>
        <v>1.538690427421318</v>
      </c>
      <c r="AD84" s="180">
        <f t="shared" si="103"/>
        <v>-0.72009216884811311</v>
      </c>
      <c r="AE84" s="180">
        <f t="shared" si="103"/>
        <v>-0.85871276071889413</v>
      </c>
      <c r="AF84" s="180">
        <f t="shared" si="103"/>
        <v>-0.21392305256391614</v>
      </c>
      <c r="AG84" s="180">
        <f t="shared" si="103"/>
        <v>0.32921115873833218</v>
      </c>
      <c r="AH84" s="180">
        <f t="shared" si="103"/>
        <v>0.65600043544212261</v>
      </c>
      <c r="AI84" s="180">
        <f t="shared" si="103"/>
        <v>1.5434807461628999</v>
      </c>
      <c r="AJ84" s="180">
        <f t="shared" si="103"/>
        <v>-1.345670142345291</v>
      </c>
      <c r="AN84" s="166">
        <v>8</v>
      </c>
      <c r="AO84" s="166">
        <f t="shared" si="104"/>
        <v>0.11612308041105726</v>
      </c>
      <c r="AP84" s="166">
        <f t="shared" si="105"/>
        <v>8</v>
      </c>
      <c r="AQ84" s="166">
        <f t="shared" si="116"/>
        <v>1.0884623877348496</v>
      </c>
      <c r="AR84" s="166">
        <f t="shared" si="106"/>
        <v>0.38482956771690663</v>
      </c>
      <c r="AX84" s="166">
        <f t="shared" si="107"/>
        <v>8</v>
      </c>
      <c r="AY84" s="166">
        <f t="shared" si="108"/>
        <v>2.6927082479873068</v>
      </c>
      <c r="AZ84" s="166">
        <f t="shared" si="109"/>
        <v>0.36004608442405656</v>
      </c>
      <c r="BA84" s="166">
        <f t="shared" si="110"/>
        <v>-0.2146781901797235</v>
      </c>
      <c r="BB84" s="166">
        <f t="shared" si="111"/>
        <v>0.64176915769174836</v>
      </c>
      <c r="BC84" s="166">
        <f t="shared" si="112"/>
        <v>1.3168446349533016</v>
      </c>
      <c r="BD84" s="166">
        <f t="shared" si="113"/>
        <v>1.4108277046262665</v>
      </c>
      <c r="BE84" s="166">
        <f t="shared" si="114"/>
        <v>2.7358707241267832</v>
      </c>
      <c r="BF84" s="166">
        <f t="shared" si="115"/>
        <v>2.409787240909024</v>
      </c>
      <c r="BS84">
        <v>16</v>
      </c>
      <c r="BT84">
        <v>43.099804649741024</v>
      </c>
      <c r="BU84">
        <v>8</v>
      </c>
      <c r="BV84">
        <v>11.845741239465118</v>
      </c>
      <c r="BW84">
        <v>4.188101979303462</v>
      </c>
      <c r="BX84"/>
      <c r="BY84"/>
      <c r="BZ84"/>
      <c r="CA84">
        <v>16</v>
      </c>
      <c r="CB84">
        <v>51.683561249111655</v>
      </c>
      <c r="CC84">
        <v>8</v>
      </c>
      <c r="CD84">
        <v>7.1486573998748373</v>
      </c>
      <c r="CE84">
        <v>2.5274320619154449</v>
      </c>
      <c r="CF84"/>
      <c r="CG84"/>
    </row>
    <row r="85" spans="1:85" x14ac:dyDescent="0.25">
      <c r="A85" s="173"/>
      <c r="B85" s="183">
        <v>10</v>
      </c>
      <c r="C85" s="180">
        <v>1.5338880182663874</v>
      </c>
      <c r="D85" s="180">
        <v>1.3827964989759343</v>
      </c>
      <c r="E85" s="180">
        <v>1.4946052573005719</v>
      </c>
      <c r="F85" s="180">
        <v>1.5727735200845667</v>
      </c>
      <c r="G85" s="180">
        <v>1.5283866656674661</v>
      </c>
      <c r="H85" s="180">
        <v>1.5500115813559141</v>
      </c>
      <c r="I85" s="180">
        <v>1.6339632175246799</v>
      </c>
      <c r="J85" s="180">
        <v>1.4724077461581566</v>
      </c>
      <c r="L85" s="168"/>
      <c r="M85" s="173"/>
      <c r="N85" s="183">
        <v>10</v>
      </c>
      <c r="O85" s="180">
        <f t="shared" si="102"/>
        <v>4.512209678413015E-2</v>
      </c>
      <c r="P85" s="180">
        <f t="shared" si="102"/>
        <v>-3.1252000128008106E-2</v>
      </c>
      <c r="Q85" s="180">
        <f t="shared" si="102"/>
        <v>-2.6083400106836407E-2</v>
      </c>
      <c r="R85" s="180">
        <f t="shared" si="102"/>
        <v>1.6129798163319276E-2</v>
      </c>
      <c r="S85" s="180">
        <f t="shared" si="102"/>
        <v>8.1315156208368045E-3</v>
      </c>
      <c r="T85" s="180">
        <f t="shared" si="102"/>
        <v>2.8028460251142029E-2</v>
      </c>
      <c r="U85" s="180">
        <f t="shared" si="102"/>
        <v>8.8957986855310089E-2</v>
      </c>
      <c r="V85" s="180">
        <f t="shared" si="102"/>
        <v>-3.3564059777343447E-2</v>
      </c>
      <c r="Z85" s="170"/>
      <c r="AA85" s="173"/>
      <c r="AB85" s="183">
        <v>10</v>
      </c>
      <c r="AC85" s="180">
        <f t="shared" si="103"/>
        <v>1.1540178205659886</v>
      </c>
      <c r="AD85" s="180">
        <f t="shared" si="103"/>
        <v>-0.72009216884811311</v>
      </c>
      <c r="AE85" s="180">
        <f t="shared" si="103"/>
        <v>-0.64403457053917057</v>
      </c>
      <c r="AF85" s="180">
        <f t="shared" si="103"/>
        <v>0.42784610512783228</v>
      </c>
      <c r="AG85" s="180">
        <f t="shared" si="103"/>
        <v>0.32921115873833218</v>
      </c>
      <c r="AH85" s="180">
        <f t="shared" si="103"/>
        <v>0.74742560669712077</v>
      </c>
      <c r="AI85" s="180">
        <f t="shared" si="103"/>
        <v>2.1080091671874426</v>
      </c>
      <c r="AJ85" s="180">
        <f t="shared" si="103"/>
        <v>-0.97287129789401294</v>
      </c>
      <c r="AN85" s="166">
        <v>10</v>
      </c>
      <c r="AO85" s="166">
        <f t="shared" si="104"/>
        <v>0.30368897762942748</v>
      </c>
      <c r="AP85" s="166">
        <f t="shared" si="105"/>
        <v>8</v>
      </c>
      <c r="AQ85" s="166">
        <f t="shared" si="116"/>
        <v>1.0533967475519168</v>
      </c>
      <c r="AR85" s="166">
        <f t="shared" si="106"/>
        <v>0.372431991736907</v>
      </c>
      <c r="AX85" s="166">
        <f t="shared" si="107"/>
        <v>10</v>
      </c>
      <c r="AY85" s="166">
        <f t="shared" si="108"/>
        <v>2.6927082479873068</v>
      </c>
      <c r="AZ85" s="166">
        <f t="shared" si="109"/>
        <v>1.4401843376962262</v>
      </c>
      <c r="BA85" s="166">
        <f t="shared" si="110"/>
        <v>1.9321037116175117</v>
      </c>
      <c r="BB85" s="166">
        <f t="shared" si="111"/>
        <v>1.0696152628195805</v>
      </c>
      <c r="BC85" s="166">
        <f t="shared" si="112"/>
        <v>0.65842231747666435</v>
      </c>
      <c r="BD85" s="166">
        <f t="shared" si="113"/>
        <v>1.4034260421392433</v>
      </c>
      <c r="BE85" s="166">
        <f t="shared" si="114"/>
        <v>3.6514899133503427</v>
      </c>
      <c r="BF85" s="166">
        <f t="shared" si="115"/>
        <v>3.0641391291418603</v>
      </c>
      <c r="BS85">
        <v>18</v>
      </c>
      <c r="BT85">
        <v>43.241290356224518</v>
      </c>
      <c r="BU85">
        <v>8</v>
      </c>
      <c r="BV85">
        <v>11.470524870572802</v>
      </c>
      <c r="BW85">
        <v>4.0554429598754869</v>
      </c>
      <c r="BX85"/>
      <c r="BY85"/>
      <c r="BZ85"/>
      <c r="CA85">
        <v>18</v>
      </c>
      <c r="CB85">
        <v>52.998677397714978</v>
      </c>
      <c r="CC85">
        <v>8</v>
      </c>
      <c r="CD85">
        <v>7.3457110510780304</v>
      </c>
      <c r="CE85">
        <v>2.5971010484271182</v>
      </c>
      <c r="CF85"/>
      <c r="CG85"/>
    </row>
    <row r="86" spans="1:85" x14ac:dyDescent="0.25">
      <c r="A86" s="173"/>
      <c r="B86" s="183">
        <v>12</v>
      </c>
      <c r="C86" s="180">
        <v>1.518847319338344</v>
      </c>
      <c r="D86" s="180">
        <v>1.4140484991039424</v>
      </c>
      <c r="E86" s="180">
        <v>1.5032997240028507</v>
      </c>
      <c r="F86" s="180">
        <v>1.5647086210029071</v>
      </c>
      <c r="G86" s="180">
        <v>1.5283866656674661</v>
      </c>
      <c r="H86" s="180">
        <v>1.5437903394360835</v>
      </c>
      <c r="I86" s="180">
        <v>1.6338181232487354</v>
      </c>
      <c r="J86" s="180">
        <v>1.4687999373387981</v>
      </c>
      <c r="L86" s="168"/>
      <c r="M86" s="173"/>
      <c r="N86" s="183">
        <v>12</v>
      </c>
      <c r="O86" s="180">
        <f t="shared" si="102"/>
        <v>3.0081397856086767E-2</v>
      </c>
      <c r="P86" s="180">
        <f t="shared" si="102"/>
        <v>0</v>
      </c>
      <c r="Q86" s="180">
        <f t="shared" si="102"/>
        <v>-1.7388933404557605E-2</v>
      </c>
      <c r="R86" s="180">
        <f t="shared" si="102"/>
        <v>8.0648990816596378E-3</v>
      </c>
      <c r="S86" s="180">
        <f t="shared" si="102"/>
        <v>8.1315156208368045E-3</v>
      </c>
      <c r="T86" s="180">
        <f t="shared" si="102"/>
        <v>2.1807218331311384E-2</v>
      </c>
      <c r="U86" s="180">
        <f t="shared" si="102"/>
        <v>8.8812892579365643E-2</v>
      </c>
      <c r="V86" s="180">
        <f t="shared" si="102"/>
        <v>-3.7171868596701962E-2</v>
      </c>
      <c r="Z86" s="170"/>
      <c r="AA86" s="173"/>
      <c r="AB86" s="183">
        <v>12</v>
      </c>
      <c r="AC86" s="180">
        <f t="shared" si="103"/>
        <v>0.769345213710659</v>
      </c>
      <c r="AD86" s="180">
        <f t="shared" si="103"/>
        <v>0</v>
      </c>
      <c r="AE86" s="180">
        <f t="shared" si="103"/>
        <v>-0.42935638035944707</v>
      </c>
      <c r="AF86" s="180">
        <f t="shared" si="103"/>
        <v>0.21392305256391614</v>
      </c>
      <c r="AG86" s="180">
        <f t="shared" si="103"/>
        <v>0.32921115873833218</v>
      </c>
      <c r="AH86" s="180">
        <f t="shared" si="103"/>
        <v>0.58152582216830362</v>
      </c>
      <c r="AI86" s="180">
        <f t="shared" si="103"/>
        <v>2.1045709142029771</v>
      </c>
      <c r="AJ86" s="180">
        <f t="shared" si="103"/>
        <v>-1.0774454665710713</v>
      </c>
      <c r="AN86" s="166">
        <v>12</v>
      </c>
      <c r="AO86" s="166">
        <f t="shared" si="104"/>
        <v>0.31147178930670871</v>
      </c>
      <c r="AP86" s="166">
        <f t="shared" si="105"/>
        <v>8</v>
      </c>
      <c r="AQ86" s="166">
        <f t="shared" si="116"/>
        <v>0.93216678171971323</v>
      </c>
      <c r="AR86" s="166">
        <f t="shared" si="106"/>
        <v>0.32957072627542472</v>
      </c>
      <c r="AX86" s="166">
        <f t="shared" si="107"/>
        <v>12</v>
      </c>
      <c r="AY86" s="166">
        <f t="shared" si="108"/>
        <v>1.9233630342766475</v>
      </c>
      <c r="AZ86" s="166">
        <f t="shared" si="109"/>
        <v>2.1602765065443394</v>
      </c>
      <c r="BA86" s="166">
        <f t="shared" si="110"/>
        <v>1.5027473312580646</v>
      </c>
      <c r="BB86" s="166">
        <f t="shared" si="111"/>
        <v>0.64176915769174836</v>
      </c>
      <c r="BC86" s="166">
        <f t="shared" si="112"/>
        <v>0.65842231747666435</v>
      </c>
      <c r="BD86" s="166">
        <f t="shared" si="113"/>
        <v>1.3289514288654245</v>
      </c>
      <c r="BE86" s="166">
        <f t="shared" si="114"/>
        <v>4.2125800813904197</v>
      </c>
      <c r="BF86" s="166">
        <f t="shared" si="115"/>
        <v>1.8411684271109676</v>
      </c>
      <c r="BS86">
        <v>20</v>
      </c>
      <c r="BT86">
        <v>43.377642647782622</v>
      </c>
      <c r="BU86">
        <v>8</v>
      </c>
      <c r="BV86">
        <v>11.76144925595214</v>
      </c>
      <c r="BW86">
        <v>4.1583002627326158</v>
      </c>
      <c r="BX86"/>
      <c r="BY86"/>
      <c r="BZ86"/>
      <c r="CA86">
        <v>20</v>
      </c>
      <c r="CB86">
        <v>54.270871916557681</v>
      </c>
      <c r="CC86">
        <v>8</v>
      </c>
      <c r="CD86">
        <v>7.461221496818613</v>
      </c>
      <c r="CE86">
        <v>2.6379401581676416</v>
      </c>
      <c r="CF86"/>
      <c r="CG86"/>
    </row>
    <row r="87" spans="1:85" x14ac:dyDescent="0.25">
      <c r="A87" s="173"/>
      <c r="B87" s="183">
        <v>14</v>
      </c>
      <c r="C87" s="180">
        <v>1.5113269698743224</v>
      </c>
      <c r="D87" s="180">
        <v>1.4062354990719403</v>
      </c>
      <c r="E87" s="180">
        <v>1.4859107905982931</v>
      </c>
      <c r="F87" s="180">
        <v>1.5808384191662264</v>
      </c>
      <c r="G87" s="180">
        <v>1.5446496969091392</v>
      </c>
      <c r="H87" s="180">
        <v>1.5625501574004097</v>
      </c>
      <c r="I87" s="180">
        <v>1.6444352089628609</v>
      </c>
      <c r="J87" s="180">
        <v>1.484242370609659</v>
      </c>
      <c r="L87" s="168"/>
      <c r="M87" s="173"/>
      <c r="N87" s="183">
        <v>14</v>
      </c>
      <c r="O87" s="180">
        <f t="shared" si="102"/>
        <v>2.2561048392065075E-2</v>
      </c>
      <c r="P87" s="180">
        <f t="shared" si="102"/>
        <v>-7.8130000320020265E-3</v>
      </c>
      <c r="Q87" s="180">
        <f t="shared" si="102"/>
        <v>-3.477786680911521E-2</v>
      </c>
      <c r="R87" s="180">
        <f t="shared" si="102"/>
        <v>2.4194697244978913E-2</v>
      </c>
      <c r="S87" s="180">
        <f t="shared" si="102"/>
        <v>2.4394546862509969E-2</v>
      </c>
      <c r="T87" s="180">
        <f t="shared" si="102"/>
        <v>4.0567036295637626E-2</v>
      </c>
      <c r="U87" s="180">
        <f t="shared" si="102"/>
        <v>9.9429978293491095E-2</v>
      </c>
      <c r="V87" s="180">
        <f t="shared" si="102"/>
        <v>-2.172943532584104E-2</v>
      </c>
      <c r="Z87" s="170"/>
      <c r="AA87" s="173"/>
      <c r="AB87" s="183">
        <v>14</v>
      </c>
      <c r="AC87" s="180">
        <f t="shared" si="103"/>
        <v>0.57700891028299428</v>
      </c>
      <c r="AD87" s="180">
        <f t="shared" si="103"/>
        <v>-0.18002304221202828</v>
      </c>
      <c r="AE87" s="180">
        <f t="shared" si="103"/>
        <v>-0.85871276071889413</v>
      </c>
      <c r="AF87" s="180">
        <f t="shared" si="103"/>
        <v>0.64176915769174847</v>
      </c>
      <c r="AG87" s="180">
        <f t="shared" si="103"/>
        <v>0.98763347621497866</v>
      </c>
      <c r="AH87" s="180">
        <f t="shared" si="103"/>
        <v>1.0817876345503368</v>
      </c>
      <c r="AI87" s="180">
        <f t="shared" si="103"/>
        <v>2.3561606230685093</v>
      </c>
      <c r="AJ87" s="180">
        <f t="shared" si="103"/>
        <v>-0.6298387050968417</v>
      </c>
      <c r="AN87" s="166">
        <v>14</v>
      </c>
      <c r="AO87" s="166">
        <f t="shared" si="104"/>
        <v>0.49697316172260042</v>
      </c>
      <c r="AP87" s="166">
        <f t="shared" si="105"/>
        <v>8</v>
      </c>
      <c r="AQ87" s="166">
        <f t="shared" si="116"/>
        <v>1.0442097691160503</v>
      </c>
      <c r="AR87" s="166">
        <f t="shared" si="106"/>
        <v>0.36918390436159915</v>
      </c>
      <c r="AX87" s="166">
        <f t="shared" si="107"/>
        <v>14</v>
      </c>
      <c r="AY87" s="166">
        <f t="shared" si="108"/>
        <v>1.3463541239936534</v>
      </c>
      <c r="AZ87" s="166">
        <f t="shared" si="109"/>
        <v>-0.18002304221202828</v>
      </c>
      <c r="BA87" s="166">
        <f t="shared" si="110"/>
        <v>0.42935638035944707</v>
      </c>
      <c r="BB87" s="166">
        <f t="shared" si="111"/>
        <v>0.85569221025566455</v>
      </c>
      <c r="BC87" s="166">
        <f t="shared" si="112"/>
        <v>1.3168446349533109</v>
      </c>
      <c r="BD87" s="166">
        <f t="shared" si="113"/>
        <v>1.6633134567186403</v>
      </c>
      <c r="BE87" s="166">
        <f t="shared" si="114"/>
        <v>4.4607315372714869</v>
      </c>
      <c r="BF87" s="166">
        <f t="shared" si="115"/>
        <v>2.602497694616372</v>
      </c>
      <c r="BS87">
        <v>22</v>
      </c>
      <c r="BT87">
        <v>43.776566454682502</v>
      </c>
      <c r="BU87">
        <v>8</v>
      </c>
      <c r="BV87">
        <v>11.936582696585656</v>
      </c>
      <c r="BW87">
        <v>4.2202192844748616</v>
      </c>
      <c r="BX87"/>
      <c r="BY87"/>
      <c r="BZ87"/>
      <c r="CA87">
        <v>22</v>
      </c>
      <c r="CB87">
        <v>55.338552627454632</v>
      </c>
      <c r="CC87">
        <v>8</v>
      </c>
      <c r="CD87">
        <v>7.6643252841959058</v>
      </c>
      <c r="CE87">
        <v>2.7097481908372187</v>
      </c>
      <c r="CF87"/>
      <c r="CG87"/>
    </row>
    <row r="88" spans="1:85" x14ac:dyDescent="0.25">
      <c r="A88" s="173"/>
      <c r="B88" s="183">
        <v>16</v>
      </c>
      <c r="C88" s="180">
        <v>1.5038066204103007</v>
      </c>
      <c r="D88" s="180">
        <v>1.4140484991039424</v>
      </c>
      <c r="E88" s="180">
        <v>1.5032997240028507</v>
      </c>
      <c r="F88" s="180">
        <v>1.5485788228395878</v>
      </c>
      <c r="G88" s="180">
        <v>1.5202551500466293</v>
      </c>
      <c r="H88" s="180">
        <v>1.5562597154498918</v>
      </c>
      <c r="I88" s="180">
        <v>1.6410183599049339</v>
      </c>
      <c r="J88" s="180">
        <v>1.4676520120602607</v>
      </c>
      <c r="L88" s="168"/>
      <c r="M88" s="173"/>
      <c r="N88" s="183">
        <v>16</v>
      </c>
      <c r="O88" s="180">
        <f t="shared" si="102"/>
        <v>1.5040698928043383E-2</v>
      </c>
      <c r="P88" s="180">
        <f t="shared" si="102"/>
        <v>0</v>
      </c>
      <c r="Q88" s="180">
        <f t="shared" si="102"/>
        <v>-1.7388933404557605E-2</v>
      </c>
      <c r="R88" s="180">
        <f t="shared" si="102"/>
        <v>-8.0648990816596378E-3</v>
      </c>
      <c r="S88" s="180">
        <f t="shared" si="102"/>
        <v>0</v>
      </c>
      <c r="T88" s="180">
        <f t="shared" si="102"/>
        <v>3.427659434511976E-2</v>
      </c>
      <c r="U88" s="180">
        <f t="shared" si="102"/>
        <v>9.6013129235564154E-2</v>
      </c>
      <c r="V88" s="180">
        <f t="shared" si="102"/>
        <v>-3.8319793875239316E-2</v>
      </c>
      <c r="Z88" s="170"/>
      <c r="AA88" s="173"/>
      <c r="AB88" s="183">
        <v>16</v>
      </c>
      <c r="AC88" s="180">
        <f t="shared" si="103"/>
        <v>0.3846726068553295</v>
      </c>
      <c r="AD88" s="180">
        <f t="shared" si="103"/>
        <v>0</v>
      </c>
      <c r="AE88" s="180">
        <f t="shared" si="103"/>
        <v>-0.42935638035944707</v>
      </c>
      <c r="AF88" s="180">
        <f t="shared" si="103"/>
        <v>-0.21392305256391614</v>
      </c>
      <c r="AG88" s="180">
        <f t="shared" si="103"/>
        <v>0</v>
      </c>
      <c r="AH88" s="180">
        <f t="shared" si="103"/>
        <v>0.91404251586986029</v>
      </c>
      <c r="AI88" s="180">
        <f t="shared" si="103"/>
        <v>2.2751926359138421</v>
      </c>
      <c r="AJ88" s="180">
        <f t="shared" si="103"/>
        <v>-1.1107186630504149</v>
      </c>
      <c r="AN88" s="166">
        <v>16</v>
      </c>
      <c r="AO88" s="166">
        <f t="shared" si="104"/>
        <v>0.22748870783315672</v>
      </c>
      <c r="AP88" s="166">
        <f t="shared" si="105"/>
        <v>8</v>
      </c>
      <c r="AQ88" s="166">
        <f t="shared" si="116"/>
        <v>1.014871229726672</v>
      </c>
      <c r="AR88" s="166">
        <f t="shared" si="106"/>
        <v>0.35881116428543008</v>
      </c>
      <c r="AX88" s="166">
        <f t="shared" si="107"/>
        <v>16</v>
      </c>
      <c r="AY88" s="166">
        <f t="shared" si="108"/>
        <v>0.96168151713832373</v>
      </c>
      <c r="AZ88" s="166">
        <f t="shared" si="109"/>
        <v>0.54006912663608486</v>
      </c>
      <c r="BA88" s="166">
        <f t="shared" si="110"/>
        <v>2.1467819017972354</v>
      </c>
      <c r="BB88" s="166">
        <f t="shared" si="111"/>
        <v>0.42784610512783239</v>
      </c>
      <c r="BC88" s="166">
        <f t="shared" si="112"/>
        <v>0.98763347621497866</v>
      </c>
      <c r="BD88" s="166">
        <f t="shared" si="113"/>
        <v>1.995830150420197</v>
      </c>
      <c r="BE88" s="166">
        <f t="shared" si="114"/>
        <v>4.631353258982351</v>
      </c>
      <c r="BF88" s="166">
        <f t="shared" si="115"/>
        <v>0.77879745224011021</v>
      </c>
      <c r="BS88">
        <v>24</v>
      </c>
      <c r="BT88">
        <v>44.366055585458369</v>
      </c>
      <c r="BU88">
        <v>8</v>
      </c>
      <c r="BV88">
        <v>12.473251229453135</v>
      </c>
      <c r="BW88">
        <v>4.4099602638948765</v>
      </c>
      <c r="BX88"/>
      <c r="BY88"/>
      <c r="BZ88"/>
      <c r="CA88">
        <v>24</v>
      </c>
      <c r="CB88">
        <v>56.852910480962166</v>
      </c>
      <c r="CC88">
        <v>8</v>
      </c>
      <c r="CD88">
        <v>7.8871185978061256</v>
      </c>
      <c r="CE88">
        <v>2.7885175222656224</v>
      </c>
      <c r="CF88"/>
      <c r="CG88"/>
    </row>
    <row r="89" spans="1:85" x14ac:dyDescent="0.25">
      <c r="B89" s="183">
        <v>18</v>
      </c>
      <c r="C89" s="180">
        <v>1.4887659214822573</v>
      </c>
      <c r="D89" s="180">
        <v>1.4687394993279568</v>
      </c>
      <c r="E89" s="180">
        <v>1.5032997240028507</v>
      </c>
      <c r="F89" s="180">
        <v>1.5405139237579282</v>
      </c>
      <c r="G89" s="180">
        <v>1.5202551500466293</v>
      </c>
      <c r="H89" s="180">
        <v>1.5624355468109739</v>
      </c>
      <c r="I89" s="180">
        <v>1.6412360169537747</v>
      </c>
      <c r="J89" s="180">
        <v>1.4672341593923266</v>
      </c>
      <c r="L89" s="168"/>
      <c r="N89" s="183">
        <v>18</v>
      </c>
      <c r="O89" s="180">
        <f t="shared" si="102"/>
        <v>0</v>
      </c>
      <c r="P89" s="180">
        <f t="shared" si="102"/>
        <v>5.4691000224014408E-2</v>
      </c>
      <c r="Q89" s="180">
        <f t="shared" si="102"/>
        <v>-1.7388933404557605E-2</v>
      </c>
      <c r="R89" s="180">
        <f t="shared" si="102"/>
        <v>-1.6129798163319276E-2</v>
      </c>
      <c r="S89" s="180">
        <f t="shared" si="102"/>
        <v>0</v>
      </c>
      <c r="T89" s="180">
        <f t="shared" si="102"/>
        <v>4.0452425706201778E-2</v>
      </c>
      <c r="U89" s="180">
        <f t="shared" si="102"/>
        <v>9.6230786284404957E-2</v>
      </c>
      <c r="V89" s="180">
        <f t="shared" si="102"/>
        <v>-3.8737646543173465E-2</v>
      </c>
      <c r="Z89" s="170"/>
      <c r="AB89" s="183">
        <v>18</v>
      </c>
      <c r="AC89" s="180">
        <f t="shared" si="103"/>
        <v>0</v>
      </c>
      <c r="AD89" s="180">
        <f t="shared" si="103"/>
        <v>1.260161295484203</v>
      </c>
      <c r="AE89" s="180">
        <f t="shared" si="103"/>
        <v>-0.42935638035944707</v>
      </c>
      <c r="AF89" s="180">
        <f t="shared" si="103"/>
        <v>-0.42784610512783228</v>
      </c>
      <c r="AG89" s="180">
        <f t="shared" si="103"/>
        <v>0</v>
      </c>
      <c r="AH89" s="180">
        <f t="shared" si="103"/>
        <v>1.0787313521653807</v>
      </c>
      <c r="AI89" s="180">
        <f t="shared" si="103"/>
        <v>2.280350385886373</v>
      </c>
      <c r="AJ89" s="180">
        <f t="shared" si="103"/>
        <v>-1.1228303345847381</v>
      </c>
      <c r="AN89" s="166">
        <v>18</v>
      </c>
      <c r="AO89" s="166">
        <f t="shared" si="104"/>
        <v>0.32990127668299241</v>
      </c>
      <c r="AP89" s="166">
        <f t="shared" si="105"/>
        <v>8</v>
      </c>
      <c r="AQ89" s="166">
        <f t="shared" si="116"/>
        <v>1.1154201025128641</v>
      </c>
      <c r="AR89" s="166">
        <f t="shared" si="106"/>
        <v>0.39436055917932006</v>
      </c>
      <c r="AX89" s="166">
        <f t="shared" si="107"/>
        <v>18</v>
      </c>
      <c r="AY89" s="166">
        <f t="shared" si="108"/>
        <v>0.3846726068553295</v>
      </c>
      <c r="AZ89" s="166">
        <f t="shared" si="109"/>
        <v>1.260161295484203</v>
      </c>
      <c r="BA89" s="166">
        <f t="shared" si="110"/>
        <v>0.85871276071889413</v>
      </c>
      <c r="BB89" s="166">
        <f t="shared" si="111"/>
        <v>0.21392305256391614</v>
      </c>
      <c r="BC89" s="166">
        <f t="shared" si="112"/>
        <v>0</v>
      </c>
      <c r="BD89" s="166">
        <f t="shared" si="113"/>
        <v>1.9927738680352411</v>
      </c>
      <c r="BE89" s="166">
        <f t="shared" si="114"/>
        <v>4.5555430218002151</v>
      </c>
      <c r="BF89" s="166">
        <f t="shared" si="115"/>
        <v>2.2093256545665065</v>
      </c>
      <c r="BS89">
        <v>26</v>
      </c>
      <c r="BT89">
        <v>44.127439288271631</v>
      </c>
      <c r="BU89">
        <v>8</v>
      </c>
      <c r="BV89">
        <v>12.399618410459352</v>
      </c>
      <c r="BW89">
        <v>4.3839271310806831</v>
      </c>
      <c r="BX89"/>
      <c r="BY89"/>
      <c r="BZ89"/>
      <c r="CA89">
        <v>26</v>
      </c>
      <c r="CB89">
        <v>57.123702602179058</v>
      </c>
      <c r="CC89">
        <v>8</v>
      </c>
      <c r="CD89">
        <v>7.6431248701372247</v>
      </c>
      <c r="CE89">
        <v>2.7022527125647908</v>
      </c>
      <c r="CF89"/>
      <c r="CG89"/>
    </row>
    <row r="90" spans="1:85" x14ac:dyDescent="0.25">
      <c r="B90" s="183">
        <v>20</v>
      </c>
      <c r="C90" s="180">
        <v>1.4662048730901922</v>
      </c>
      <c r="D90" s="180">
        <v>1.4765524993599588</v>
      </c>
      <c r="E90" s="180">
        <v>1.5206886574074083</v>
      </c>
      <c r="F90" s="180">
        <v>1.5485788228395878</v>
      </c>
      <c r="G90" s="180">
        <v>1.5121236344257927</v>
      </c>
      <c r="H90" s="180">
        <v>1.5721866934915338</v>
      </c>
      <c r="I90" s="180">
        <v>1.6431112143655333</v>
      </c>
      <c r="J90" s="180">
        <v>1.4701240912806119</v>
      </c>
      <c r="L90" s="168"/>
      <c r="N90" s="183">
        <v>20</v>
      </c>
      <c r="O90" s="180">
        <f t="shared" si="102"/>
        <v>-2.2561048392065075E-2</v>
      </c>
      <c r="P90" s="180">
        <f t="shared" si="102"/>
        <v>6.2504000256016434E-2</v>
      </c>
      <c r="Q90" s="180">
        <f t="shared" si="102"/>
        <v>0</v>
      </c>
      <c r="R90" s="180">
        <f t="shared" si="102"/>
        <v>-8.0648990816596378E-3</v>
      </c>
      <c r="S90" s="180">
        <f t="shared" si="102"/>
        <v>-8.1315156208365824E-3</v>
      </c>
      <c r="T90" s="180">
        <f>H90-H$77</f>
        <v>5.0203572386761763E-2</v>
      </c>
      <c r="U90" s="180">
        <f t="shared" si="102"/>
        <v>9.8105983696163523E-2</v>
      </c>
      <c r="V90" s="180">
        <f t="shared" si="102"/>
        <v>-3.5847714654888119E-2</v>
      </c>
      <c r="Z90" s="170"/>
      <c r="AB90" s="183">
        <v>20</v>
      </c>
      <c r="AC90" s="180">
        <f t="shared" si="103"/>
        <v>-0.57700891028299428</v>
      </c>
      <c r="AD90" s="180">
        <f t="shared" si="103"/>
        <v>1.4401843376962313</v>
      </c>
      <c r="AE90" s="180">
        <f t="shared" si="103"/>
        <v>0</v>
      </c>
      <c r="AF90" s="180">
        <f t="shared" si="103"/>
        <v>-0.21392305256391614</v>
      </c>
      <c r="AG90" s="180">
        <f t="shared" si="103"/>
        <v>-0.32921115873832318</v>
      </c>
      <c r="AH90" s="180">
        <f t="shared" si="103"/>
        <v>1.3387619303136471</v>
      </c>
      <c r="AI90" s="180">
        <f t="shared" si="103"/>
        <v>2.3247863435109837</v>
      </c>
      <c r="AJ90" s="180">
        <f t="shared" si="103"/>
        <v>-1.0390641928953077</v>
      </c>
      <c r="AN90" s="166">
        <v>20</v>
      </c>
      <c r="AO90" s="166">
        <f t="shared" si="104"/>
        <v>0.36806566213004011</v>
      </c>
      <c r="AP90" s="166">
        <f t="shared" si="105"/>
        <v>8</v>
      </c>
      <c r="AQ90" s="166">
        <f t="shared" si="116"/>
        <v>1.1804360006505625</v>
      </c>
      <c r="AR90" s="166">
        <f t="shared" si="106"/>
        <v>0.41734715040837028</v>
      </c>
      <c r="AX90" s="166">
        <f t="shared" si="107"/>
        <v>20</v>
      </c>
      <c r="AY90" s="166">
        <f t="shared" si="108"/>
        <v>-0.57700891028299428</v>
      </c>
      <c r="AZ90" s="166">
        <f t="shared" si="109"/>
        <v>2.7003456331804343</v>
      </c>
      <c r="BA90" s="166">
        <f t="shared" si="110"/>
        <v>1.2880691410783411</v>
      </c>
      <c r="BB90" s="166">
        <f t="shared" si="111"/>
        <v>1.0696152628195807</v>
      </c>
      <c r="BC90" s="166">
        <f t="shared" si="112"/>
        <v>-0.32921115873832318</v>
      </c>
      <c r="BD90" s="166">
        <f t="shared" si="113"/>
        <v>2.4174932824790281</v>
      </c>
      <c r="BE90" s="166">
        <f t="shared" si="114"/>
        <v>4.6051367293973566</v>
      </c>
      <c r="BF90" s="166">
        <f t="shared" si="115"/>
        <v>2.3294268108589069</v>
      </c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</row>
    <row r="91" spans="1:85" x14ac:dyDescent="0.25">
      <c r="B91" s="183">
        <v>22</v>
      </c>
      <c r="C91" s="180">
        <v>1.4887659214822573</v>
      </c>
      <c r="D91" s="180">
        <v>1.4687394993279568</v>
      </c>
      <c r="E91" s="180">
        <v>1.5032997240028507</v>
      </c>
      <c r="F91" s="180">
        <v>1.5485788228395878</v>
      </c>
      <c r="G91" s="180">
        <v>1.5446496969091392</v>
      </c>
      <c r="H91" s="180">
        <v>1.5689274359998078</v>
      </c>
      <c r="I91" s="180">
        <v>1.6437450185582387</v>
      </c>
      <c r="J91" s="180">
        <v>1.4775992435766934</v>
      </c>
      <c r="L91" s="168"/>
      <c r="N91" s="183">
        <v>22</v>
      </c>
      <c r="O91" s="180">
        <f t="shared" si="102"/>
        <v>0</v>
      </c>
      <c r="P91" s="180">
        <f t="shared" si="102"/>
        <v>5.4691000224014408E-2</v>
      </c>
      <c r="Q91" s="180">
        <f t="shared" si="102"/>
        <v>-1.7388933404557605E-2</v>
      </c>
      <c r="R91" s="180">
        <f t="shared" si="102"/>
        <v>-8.0648990816596378E-3</v>
      </c>
      <c r="S91" s="180">
        <f t="shared" si="102"/>
        <v>2.4394546862509969E-2</v>
      </c>
      <c r="T91" s="180">
        <f t="shared" si="102"/>
        <v>4.6944314895035699E-2</v>
      </c>
      <c r="U91" s="180">
        <f t="shared" si="102"/>
        <v>9.8739787888868946E-2</v>
      </c>
      <c r="V91" s="180">
        <f t="shared" si="102"/>
        <v>-2.8372562358806697E-2</v>
      </c>
      <c r="Z91" s="170"/>
      <c r="AB91" s="183">
        <v>22</v>
      </c>
      <c r="AC91" s="180">
        <f t="shared" si="103"/>
        <v>0</v>
      </c>
      <c r="AD91" s="180">
        <f t="shared" si="103"/>
        <v>1.260161295484203</v>
      </c>
      <c r="AE91" s="180">
        <f t="shared" si="103"/>
        <v>-0.42935638035944707</v>
      </c>
      <c r="AF91" s="180">
        <f t="shared" si="103"/>
        <v>-0.21392305256391614</v>
      </c>
      <c r="AG91" s="180">
        <f t="shared" si="103"/>
        <v>0.98763347621497866</v>
      </c>
      <c r="AH91" s="180">
        <f t="shared" si="103"/>
        <v>1.251848397200952</v>
      </c>
      <c r="AI91" s="180">
        <f t="shared" si="103"/>
        <v>2.3398054002101643</v>
      </c>
      <c r="AJ91" s="180">
        <f t="shared" si="103"/>
        <v>-0.82239311184946939</v>
      </c>
      <c r="AN91" s="166">
        <v>22</v>
      </c>
      <c r="AO91" s="166">
        <f t="shared" si="104"/>
        <v>0.54672200304218321</v>
      </c>
      <c r="AP91" s="166">
        <f t="shared" si="105"/>
        <v>8</v>
      </c>
      <c r="AQ91" s="166">
        <f t="shared" si="116"/>
        <v>1.0770622020578262</v>
      </c>
      <c r="AR91" s="166">
        <f t="shared" si="106"/>
        <v>0.38079899341740214</v>
      </c>
      <c r="AX91" s="166">
        <f t="shared" si="107"/>
        <v>22</v>
      </c>
      <c r="AY91" s="166">
        <f t="shared" si="108"/>
        <v>1.7310267308489828</v>
      </c>
      <c r="AZ91" s="166">
        <f t="shared" si="109"/>
        <v>2.7003456331804343</v>
      </c>
      <c r="BA91" s="166">
        <f t="shared" si="110"/>
        <v>-0.42935638035944707</v>
      </c>
      <c r="BB91" s="166">
        <f t="shared" si="111"/>
        <v>0.42784610512783228</v>
      </c>
      <c r="BC91" s="166">
        <f t="shared" si="112"/>
        <v>1.9752669524299482</v>
      </c>
      <c r="BD91" s="166">
        <f t="shared" si="113"/>
        <v>2.5906103275145993</v>
      </c>
      <c r="BE91" s="166">
        <f t="shared" si="114"/>
        <v>4.6645917437211484</v>
      </c>
      <c r="BF91" s="166">
        <f t="shared" si="115"/>
        <v>2.2947994668364537</v>
      </c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</row>
    <row r="92" spans="1:85" x14ac:dyDescent="0.25">
      <c r="B92" s="183">
        <v>24</v>
      </c>
      <c r="C92" s="180">
        <v>1.4737252225542139</v>
      </c>
      <c r="D92" s="180">
        <v>1.4687394993279568</v>
      </c>
      <c r="E92" s="180">
        <v>1.5206886574074083</v>
      </c>
      <c r="F92" s="180">
        <v>1.5243841255946089</v>
      </c>
      <c r="G92" s="180">
        <v>1.5446496969091392</v>
      </c>
      <c r="H92" s="180">
        <v>1.5675662832317234</v>
      </c>
      <c r="I92" s="180">
        <v>1.6484764954684099</v>
      </c>
      <c r="J92" s="180">
        <v>1.4723931503009704</v>
      </c>
      <c r="L92" s="168"/>
      <c r="N92" s="183">
        <v>24</v>
      </c>
      <c r="O92" s="180">
        <f t="shared" si="102"/>
        <v>-1.5040698928043383E-2</v>
      </c>
      <c r="P92" s="180">
        <f t="shared" si="102"/>
        <v>5.4691000224014408E-2</v>
      </c>
      <c r="Q92" s="180">
        <f t="shared" si="102"/>
        <v>0</v>
      </c>
      <c r="R92" s="180">
        <f t="shared" si="102"/>
        <v>-3.2259596326638551E-2</v>
      </c>
      <c r="S92" s="180">
        <f t="shared" si="102"/>
        <v>2.4394546862509969E-2</v>
      </c>
      <c r="T92" s="180">
        <f t="shared" si="102"/>
        <v>4.5583162126951349E-2</v>
      </c>
      <c r="U92" s="180">
        <f t="shared" si="102"/>
        <v>0.10347126479904012</v>
      </c>
      <c r="V92" s="180">
        <f t="shared" si="102"/>
        <v>-3.3578655634529664E-2</v>
      </c>
      <c r="Z92" s="170"/>
      <c r="AB92" s="183">
        <v>24</v>
      </c>
      <c r="AC92" s="180">
        <f t="shared" si="103"/>
        <v>-0.3846726068553295</v>
      </c>
      <c r="AD92" s="180">
        <f t="shared" si="103"/>
        <v>1.260161295484203</v>
      </c>
      <c r="AE92" s="180">
        <f t="shared" si="103"/>
        <v>0</v>
      </c>
      <c r="AF92" s="180">
        <f t="shared" si="103"/>
        <v>-0.85569221025566455</v>
      </c>
      <c r="AG92" s="180">
        <f t="shared" si="103"/>
        <v>0.98763347621497866</v>
      </c>
      <c r="AH92" s="180">
        <f t="shared" si="103"/>
        <v>1.215550990052036</v>
      </c>
      <c r="AI92" s="180">
        <f t="shared" si="103"/>
        <v>2.4519257061383914</v>
      </c>
      <c r="AJ92" s="180">
        <f t="shared" si="103"/>
        <v>-0.97329436621825105</v>
      </c>
      <c r="AN92" s="166">
        <v>24</v>
      </c>
      <c r="AO92" s="166">
        <f t="shared" si="104"/>
        <v>0.46270153557004551</v>
      </c>
      <c r="AP92" s="166">
        <f t="shared" si="105"/>
        <v>8</v>
      </c>
      <c r="AQ92" s="166">
        <f t="shared" si="116"/>
        <v>1.2052073123464755</v>
      </c>
      <c r="AR92" s="166">
        <f t="shared" si="106"/>
        <v>0.42610513164790309</v>
      </c>
      <c r="AX92" s="166">
        <f t="shared" si="107"/>
        <v>24</v>
      </c>
      <c r="AY92" s="166">
        <f t="shared" si="108"/>
        <v>-0.3846726068553295</v>
      </c>
      <c r="AZ92" s="166">
        <f t="shared" si="109"/>
        <v>2.5203225909684059</v>
      </c>
      <c r="BA92" s="166">
        <f t="shared" si="110"/>
        <v>1.2880691410783411</v>
      </c>
      <c r="BB92" s="166">
        <f t="shared" si="111"/>
        <v>-0.21392305256391608</v>
      </c>
      <c r="BC92" s="166">
        <f t="shared" si="112"/>
        <v>1.9752669524299573</v>
      </c>
      <c r="BD92" s="166">
        <f t="shared" si="113"/>
        <v>2.4673993872529882</v>
      </c>
      <c r="BE92" s="166">
        <f t="shared" si="114"/>
        <v>4.7917311063485553</v>
      </c>
      <c r="BF92" s="166">
        <f t="shared" si="115"/>
        <v>1.493884969330157</v>
      </c>
      <c r="BS92" t="s">
        <v>102</v>
      </c>
      <c r="BT92"/>
      <c r="BU92"/>
      <c r="BV92"/>
      <c r="BW92"/>
      <c r="BX92"/>
      <c r="BY92"/>
      <c r="BZ92"/>
      <c r="CA92" t="s">
        <v>102</v>
      </c>
      <c r="CB92"/>
      <c r="CC92"/>
      <c r="CD92"/>
      <c r="CE92"/>
      <c r="CF92"/>
      <c r="CG92"/>
    </row>
    <row r="93" spans="1:85" x14ac:dyDescent="0.25">
      <c r="B93" s="183">
        <v>26</v>
      </c>
      <c r="C93" s="180">
        <v>1.4737252225542139</v>
      </c>
      <c r="D93" s="180">
        <v>1.4765524993599588</v>
      </c>
      <c r="E93" s="180">
        <v>1.4946052573005719</v>
      </c>
      <c r="F93" s="180">
        <v>1.5324490246762685</v>
      </c>
      <c r="G93" s="180">
        <v>1.5365181812883026</v>
      </c>
      <c r="H93" s="180">
        <v>1.5607494910415323</v>
      </c>
      <c r="I93" s="180">
        <v>1.6584444850705522</v>
      </c>
      <c r="J93" s="180">
        <v>1.4731642955191639</v>
      </c>
      <c r="L93" s="168"/>
      <c r="N93" s="183">
        <v>26</v>
      </c>
      <c r="O93" s="180">
        <f t="shared" si="102"/>
        <v>-1.5040698928043383E-2</v>
      </c>
      <c r="P93" s="180">
        <f t="shared" si="102"/>
        <v>6.2504000256016434E-2</v>
      </c>
      <c r="Q93" s="180">
        <f t="shared" si="102"/>
        <v>-2.6083400106836407E-2</v>
      </c>
      <c r="R93" s="180">
        <f t="shared" si="102"/>
        <v>-2.4194697244978913E-2</v>
      </c>
      <c r="S93" s="180">
        <f t="shared" si="102"/>
        <v>1.6263031241673387E-2</v>
      </c>
      <c r="T93" s="180">
        <f t="shared" si="102"/>
        <v>3.8766369936760192E-2</v>
      </c>
      <c r="U93" s="180">
        <f t="shared" si="102"/>
        <v>0.11343925440118241</v>
      </c>
      <c r="V93" s="180">
        <f t="shared" si="102"/>
        <v>-3.2807510416336116E-2</v>
      </c>
      <c r="Z93" s="170"/>
      <c r="AB93" s="183">
        <v>26</v>
      </c>
      <c r="AC93" s="180">
        <f t="shared" si="103"/>
        <v>-0.3846726068553295</v>
      </c>
      <c r="AD93" s="180">
        <f t="shared" si="103"/>
        <v>1.4401843376962313</v>
      </c>
      <c r="AE93" s="180">
        <f t="shared" si="103"/>
        <v>-0.64403457053917057</v>
      </c>
      <c r="AF93" s="180">
        <f t="shared" si="103"/>
        <v>-0.64176915769174847</v>
      </c>
      <c r="AG93" s="180">
        <f t="shared" si="103"/>
        <v>0.65842231747665536</v>
      </c>
      <c r="AH93" s="180">
        <f t="shared" si="103"/>
        <v>1.0337698649802718</v>
      </c>
      <c r="AI93" s="180">
        <f t="shared" si="103"/>
        <v>2.6881339905493458</v>
      </c>
      <c r="AJ93" s="180">
        <f t="shared" si="103"/>
        <v>-0.95094233090829317</v>
      </c>
      <c r="AN93" s="166">
        <v>26</v>
      </c>
      <c r="AO93" s="166">
        <f t="shared" si="104"/>
        <v>0.3998864805884953</v>
      </c>
      <c r="AP93" s="166">
        <f t="shared" si="105"/>
        <v>8</v>
      </c>
      <c r="AQ93" s="166">
        <f>STDEV(AC93:AJ93)</f>
        <v>1.2762687967955342</v>
      </c>
      <c r="AR93" s="166">
        <f>(AQ93)/SQRT(AP93)</f>
        <v>0.45122916041545902</v>
      </c>
      <c r="AX93" s="166">
        <f t="shared" si="107"/>
        <v>26</v>
      </c>
      <c r="AY93" s="166">
        <f t="shared" si="108"/>
        <v>0.769345213710659</v>
      </c>
      <c r="AZ93" s="166">
        <f t="shared" si="109"/>
        <v>2.7003456331804343</v>
      </c>
      <c r="BA93" s="166">
        <f t="shared" si="110"/>
        <v>-0.64403457053917057</v>
      </c>
      <c r="BB93" s="166">
        <f t="shared" si="111"/>
        <v>1.9253074730752453</v>
      </c>
      <c r="BC93" s="166">
        <f t="shared" si="112"/>
        <v>1.646055793691634</v>
      </c>
      <c r="BD93" s="166">
        <f t="shared" si="113"/>
        <v>2.2493208550323081</v>
      </c>
      <c r="BE93" s="166">
        <f t="shared" si="114"/>
        <v>5.1400596966877377</v>
      </c>
      <c r="BF93" s="166">
        <f t="shared" si="115"/>
        <v>1.9689407677464601</v>
      </c>
      <c r="BG93" s="166" t="s">
        <v>106</v>
      </c>
      <c r="BH93" s="166" t="s">
        <v>25</v>
      </c>
      <c r="BI93" s="166" t="s">
        <v>26</v>
      </c>
      <c r="BJ93" s="166" t="s">
        <v>27</v>
      </c>
      <c r="BK93" s="166" t="s">
        <v>110</v>
      </c>
      <c r="BS93"/>
      <c r="BT93" t="s">
        <v>24</v>
      </c>
      <c r="BU93" t="s">
        <v>25</v>
      </c>
      <c r="BV93" t="s">
        <v>26</v>
      </c>
      <c r="BW93" t="s">
        <v>27</v>
      </c>
      <c r="BX93"/>
      <c r="BY93"/>
      <c r="BZ93"/>
      <c r="CA93"/>
      <c r="CB93" t="s">
        <v>24</v>
      </c>
      <c r="CC93" t="s">
        <v>25</v>
      </c>
      <c r="CD93" t="s">
        <v>26</v>
      </c>
      <c r="CE93" t="s">
        <v>27</v>
      </c>
      <c r="CF93" t="s">
        <v>78</v>
      </c>
      <c r="CG93"/>
    </row>
    <row r="94" spans="1:85" x14ac:dyDescent="0.25">
      <c r="AY94" s="167">
        <f>SUM(AY81:AY93)</f>
        <v>14.617559060502657</v>
      </c>
      <c r="AZ94" s="167">
        <f t="shared" ref="AZ94:BF94" si="117">SUM(AZ81:AZ93)</f>
        <v>17.282212052354762</v>
      </c>
      <c r="BA94" s="167">
        <f t="shared" si="117"/>
        <v>9.2311621777281996</v>
      </c>
      <c r="BB94" s="167">
        <f t="shared" si="117"/>
        <v>11.765767891015388</v>
      </c>
      <c r="BC94" s="167">
        <f t="shared" si="117"/>
        <v>14.485290984486374</v>
      </c>
      <c r="BD94" s="167">
        <f t="shared" si="117"/>
        <v>21.964894993615065</v>
      </c>
      <c r="BE94" s="167">
        <f t="shared" si="117"/>
        <v>47.521718890893702</v>
      </c>
      <c r="BF94" s="167">
        <f t="shared" si="117"/>
        <v>26.159523232036101</v>
      </c>
      <c r="BG94" s="167">
        <f>AVERAGE(AY94:BF94)</f>
        <v>20.378516160329028</v>
      </c>
      <c r="BH94" s="166">
        <f>COUNT(AY94:BF94)</f>
        <v>8</v>
      </c>
      <c r="BI94" s="166">
        <f>STDEV(AY94:BF94)</f>
        <v>12.239507794787311</v>
      </c>
      <c r="BJ94" s="166">
        <f>(BI94)/SQRT(BH94)</f>
        <v>4.3273194800398569</v>
      </c>
      <c r="BK94" s="186">
        <f>TTEST(AY$25:BF$25,AY94:BF94,1,2)</f>
        <v>4.1758910894999319E-8</v>
      </c>
      <c r="BS94">
        <v>0</v>
      </c>
      <c r="BT94">
        <v>0</v>
      </c>
      <c r="BU94">
        <v>8</v>
      </c>
      <c r="BV94">
        <v>0</v>
      </c>
      <c r="BW94">
        <v>0</v>
      </c>
      <c r="BX94"/>
      <c r="BY94"/>
      <c r="BZ94"/>
      <c r="CA94">
        <v>0</v>
      </c>
      <c r="CB94">
        <v>0</v>
      </c>
      <c r="CC94">
        <v>8</v>
      </c>
      <c r="CD94">
        <v>0</v>
      </c>
      <c r="CE94">
        <v>0</v>
      </c>
      <c r="CF94" t="e">
        <v>#DIV/0!</v>
      </c>
      <c r="CG94"/>
    </row>
    <row r="95" spans="1:85" x14ac:dyDescent="0.25">
      <c r="AX95" s="166" t="s">
        <v>198</v>
      </c>
      <c r="AY95" s="166">
        <f>100*AY94/AY$25</f>
        <v>1.0731158481473111</v>
      </c>
      <c r="AZ95" s="166">
        <f t="shared" ref="AZ95:BF95" si="118">100*AZ94/AZ$25</f>
        <v>1.2224603198032791</v>
      </c>
      <c r="BA95" s="166">
        <f t="shared" si="118"/>
        <v>0.82730667842612959</v>
      </c>
      <c r="BB95" s="166">
        <f t="shared" si="118"/>
        <v>1.4166305827577039</v>
      </c>
      <c r="BC95" s="166">
        <f t="shared" si="118"/>
        <v>1.3995354968903309</v>
      </c>
      <c r="BD95" s="166">
        <f t="shared" si="118"/>
        <v>2.3774513890876654</v>
      </c>
      <c r="BE95" s="166">
        <f t="shared" si="118"/>
        <v>5.0155697149836547</v>
      </c>
      <c r="BF95" s="166">
        <f t="shared" si="118"/>
        <v>4.7429498932862515</v>
      </c>
      <c r="BG95" s="187">
        <f>100*BG94/BG$25</f>
        <v>1.9929700297048805</v>
      </c>
      <c r="BK95" s="198" t="s">
        <v>235</v>
      </c>
      <c r="BS95">
        <v>2</v>
      </c>
      <c r="BT95">
        <v>1.4588962600789794</v>
      </c>
      <c r="BU95">
        <v>8</v>
      </c>
      <c r="BV95">
        <v>1.5446926165818953</v>
      </c>
      <c r="BW95">
        <v>0.54613131201692489</v>
      </c>
      <c r="BX95"/>
      <c r="BY95"/>
      <c r="BZ95"/>
      <c r="CA95">
        <v>2</v>
      </c>
      <c r="CB95">
        <v>0.90094037294029972</v>
      </c>
      <c r="CC95">
        <v>8</v>
      </c>
      <c r="CD95">
        <v>1.2463119342219808</v>
      </c>
      <c r="CE95">
        <v>0.44063781008104247</v>
      </c>
      <c r="CF95">
        <v>2.1119072657080448E-2</v>
      </c>
      <c r="CG95"/>
    </row>
    <row r="96" spans="1:85" x14ac:dyDescent="0.25">
      <c r="BK96" s="198">
        <v>6</v>
      </c>
      <c r="BS96">
        <v>4</v>
      </c>
      <c r="BT96">
        <v>4.0322413571837581</v>
      </c>
      <c r="BU96">
        <v>8</v>
      </c>
      <c r="BV96">
        <v>2.2041305590486018</v>
      </c>
      <c r="BW96">
        <v>0.77927783246188109</v>
      </c>
      <c r="BX96"/>
      <c r="BY96"/>
      <c r="BZ96"/>
      <c r="CA96">
        <v>4</v>
      </c>
      <c r="CB96">
        <v>4.5702433837057725</v>
      </c>
      <c r="CC96">
        <v>8</v>
      </c>
      <c r="CD96">
        <v>2.7663691014099459</v>
      </c>
      <c r="CE96">
        <v>0.97805917543595422</v>
      </c>
      <c r="CF96">
        <v>0.33836901832217436</v>
      </c>
      <c r="CG96"/>
    </row>
    <row r="97" spans="63:85" x14ac:dyDescent="0.25">
      <c r="BK97" s="186">
        <f>BK94*BK96</f>
        <v>2.505534653699959E-7</v>
      </c>
      <c r="BS97">
        <v>6</v>
      </c>
      <c r="BT97">
        <v>8.3937758773838667</v>
      </c>
      <c r="BU97">
        <v>8</v>
      </c>
      <c r="BV97">
        <v>2.0928701428258893</v>
      </c>
      <c r="BW97">
        <v>0.73994133506752224</v>
      </c>
      <c r="BX97"/>
      <c r="BY97"/>
      <c r="BZ97"/>
      <c r="CA97">
        <v>6</v>
      </c>
      <c r="CB97">
        <v>9.9693272583411172</v>
      </c>
      <c r="CC97">
        <v>8</v>
      </c>
      <c r="CD97">
        <v>5.237453730779901</v>
      </c>
      <c r="CE97">
        <v>1.851719524592625</v>
      </c>
      <c r="CF97">
        <v>0.2237963028310373</v>
      </c>
      <c r="CG97"/>
    </row>
    <row r="98" spans="63:85" x14ac:dyDescent="0.25">
      <c r="BS98">
        <v>8</v>
      </c>
      <c r="BT98">
        <v>10.799521947935771</v>
      </c>
      <c r="BU98">
        <v>8</v>
      </c>
      <c r="BV98">
        <v>1.9198446133737848</v>
      </c>
      <c r="BW98">
        <v>0.67876757247053432</v>
      </c>
      <c r="BX98"/>
      <c r="BY98"/>
      <c r="BZ98"/>
      <c r="CA98">
        <v>8</v>
      </c>
      <c r="CB98">
        <v>13.113735412248662</v>
      </c>
      <c r="CC98">
        <v>8</v>
      </c>
      <c r="CD98">
        <v>6.3050648863123477</v>
      </c>
      <c r="CE98">
        <v>2.2291770684663246</v>
      </c>
      <c r="CF98">
        <v>0.17468756512531433</v>
      </c>
      <c r="CG98"/>
    </row>
    <row r="99" spans="63:85" x14ac:dyDescent="0.25">
      <c r="BS99">
        <v>10</v>
      </c>
      <c r="BT99">
        <v>11.960369100376218</v>
      </c>
      <c r="BU99">
        <v>8</v>
      </c>
      <c r="BV99">
        <v>1.5334879333381632</v>
      </c>
      <c r="BW99">
        <v>0.54216985826557973</v>
      </c>
      <c r="BX99"/>
      <c r="BY99"/>
      <c r="BZ99"/>
      <c r="CA99">
        <v>10</v>
      </c>
      <c r="CB99">
        <v>14.347046533701842</v>
      </c>
      <c r="CC99">
        <v>8</v>
      </c>
      <c r="CD99">
        <v>6.3528830850965026</v>
      </c>
      <c r="CE99">
        <v>2.2460833547785257</v>
      </c>
      <c r="CF99">
        <v>0.16836177284345233</v>
      </c>
      <c r="CG99"/>
    </row>
    <row r="100" spans="63:85" x14ac:dyDescent="0.25">
      <c r="BS100">
        <v>12</v>
      </c>
      <c r="BT100">
        <v>12.740402485569145</v>
      </c>
      <c r="BU100">
        <v>8</v>
      </c>
      <c r="BV100">
        <v>1.4132071253102529</v>
      </c>
      <c r="BW100">
        <v>0.49964417076401341</v>
      </c>
      <c r="BX100"/>
      <c r="BY100"/>
      <c r="BZ100"/>
      <c r="CA100">
        <v>12</v>
      </c>
      <c r="CB100">
        <v>14.749810280395968</v>
      </c>
      <c r="CC100">
        <v>8</v>
      </c>
      <c r="CD100">
        <v>5.9783697877329063</v>
      </c>
      <c r="CE100">
        <v>2.1136729086733594</v>
      </c>
      <c r="CF100">
        <v>0.18753535858778131</v>
      </c>
      <c r="CG100"/>
    </row>
    <row r="101" spans="63:85" x14ac:dyDescent="0.25">
      <c r="BS101">
        <v>14</v>
      </c>
      <c r="BT101">
        <v>12.381242203708672</v>
      </c>
      <c r="BU101">
        <v>8</v>
      </c>
      <c r="BV101">
        <v>1.4525582232472476</v>
      </c>
      <c r="BW101">
        <v>0.51355688486320583</v>
      </c>
      <c r="BX101"/>
      <c r="BY101"/>
      <c r="BZ101"/>
      <c r="CA101">
        <v>14</v>
      </c>
      <c r="CB101">
        <v>14.181830089276801</v>
      </c>
      <c r="CC101">
        <v>8</v>
      </c>
      <c r="CD101">
        <v>5.2427489421266369</v>
      </c>
      <c r="CE101">
        <v>1.8535916645181716</v>
      </c>
      <c r="CF101">
        <v>0.19543620914572712</v>
      </c>
      <c r="CG101"/>
    </row>
    <row r="102" spans="63:85" x14ac:dyDescent="0.25">
      <c r="BS102">
        <v>16</v>
      </c>
      <c r="BT102">
        <v>12.197361395784734</v>
      </c>
      <c r="BU102">
        <v>8</v>
      </c>
      <c r="BV102">
        <v>1.0841613166729995</v>
      </c>
      <c r="BW102">
        <v>0.38330890945980695</v>
      </c>
      <c r="BX102"/>
      <c r="BY102"/>
      <c r="BZ102"/>
      <c r="CA102">
        <v>16</v>
      </c>
      <c r="CB102">
        <v>14.00902977071879</v>
      </c>
      <c r="CC102">
        <v>8</v>
      </c>
      <c r="CD102">
        <v>4.9030269624639251</v>
      </c>
      <c r="CE102">
        <v>1.7334818067493607</v>
      </c>
      <c r="CF102">
        <v>0.17514294120464413</v>
      </c>
      <c r="CG102"/>
    </row>
    <row r="103" spans="63:85" x14ac:dyDescent="0.25">
      <c r="BS103">
        <v>18</v>
      </c>
      <c r="BT103">
        <v>11.820951333704196</v>
      </c>
      <c r="BU103">
        <v>8</v>
      </c>
      <c r="BV103">
        <v>1.1534600954217165</v>
      </c>
      <c r="BW103">
        <v>0.40780972765038892</v>
      </c>
      <c r="BX103"/>
      <c r="BY103"/>
      <c r="BZ103"/>
      <c r="CA103">
        <v>18</v>
      </c>
      <c r="CB103">
        <v>13.687976245223698</v>
      </c>
      <c r="CC103">
        <v>8</v>
      </c>
      <c r="CD103">
        <v>4.5970117099640246</v>
      </c>
      <c r="CE103">
        <v>1.6252890766547641</v>
      </c>
      <c r="CF103">
        <v>0.15783990709160728</v>
      </c>
      <c r="CG103"/>
    </row>
    <row r="104" spans="63:85" x14ac:dyDescent="0.25">
      <c r="BS104">
        <v>20</v>
      </c>
      <c r="BT104">
        <v>11.54024792130396</v>
      </c>
      <c r="BU104">
        <v>8</v>
      </c>
      <c r="BV104">
        <v>1.0794419555726502</v>
      </c>
      <c r="BW104">
        <v>0.38164036334134444</v>
      </c>
      <c r="BX104"/>
      <c r="BY104"/>
      <c r="BZ104"/>
      <c r="CA104">
        <v>20</v>
      </c>
      <c r="CB104">
        <v>13.228141053463531</v>
      </c>
      <c r="CC104">
        <v>8</v>
      </c>
      <c r="CD104">
        <v>4.3631757780538978</v>
      </c>
      <c r="CE104">
        <v>1.5426155900854008</v>
      </c>
      <c r="CF104">
        <v>0.17614448085443557</v>
      </c>
      <c r="CG104"/>
    </row>
    <row r="105" spans="63:85" x14ac:dyDescent="0.25">
      <c r="BS105">
        <v>22</v>
      </c>
      <c r="BT105">
        <v>11.450693713074024</v>
      </c>
      <c r="BU105">
        <v>8</v>
      </c>
      <c r="BV105">
        <v>0.94574092465482296</v>
      </c>
      <c r="BW105">
        <v>0.33436991053453047</v>
      </c>
      <c r="BX105"/>
      <c r="BY105"/>
      <c r="BZ105"/>
      <c r="CA105">
        <v>22</v>
      </c>
      <c r="CB105">
        <v>13.124174317115479</v>
      </c>
      <c r="CC105">
        <v>8</v>
      </c>
      <c r="CD105">
        <v>4.6243062744602188</v>
      </c>
      <c r="CE105">
        <v>1.6349391624771603</v>
      </c>
      <c r="CF105">
        <v>0.18638875429660851</v>
      </c>
      <c r="CG105"/>
    </row>
    <row r="106" spans="63:85" x14ac:dyDescent="0.25">
      <c r="BS106">
        <v>24</v>
      </c>
      <c r="BT106">
        <v>10.867024632149954</v>
      </c>
      <c r="BU106">
        <v>8</v>
      </c>
      <c r="BV106">
        <v>1.023849275626364</v>
      </c>
      <c r="BW106">
        <v>0.36198538285416826</v>
      </c>
      <c r="BX106"/>
      <c r="BY106"/>
      <c r="BZ106"/>
      <c r="CA106">
        <v>24</v>
      </c>
      <c r="CB106">
        <v>12.671791520307016</v>
      </c>
      <c r="CC106">
        <v>8</v>
      </c>
      <c r="CD106">
        <v>4.2406233298335989</v>
      </c>
      <c r="CE106">
        <v>1.4992867564916075</v>
      </c>
      <c r="CF106">
        <v>0.16258725434990068</v>
      </c>
      <c r="CG106"/>
    </row>
    <row r="107" spans="63:85" x14ac:dyDescent="0.25">
      <c r="BS107">
        <v>26</v>
      </c>
      <c r="BT107">
        <v>10.742655303434772</v>
      </c>
      <c r="BU107">
        <v>8</v>
      </c>
      <c r="BV107">
        <v>1.0596739422523651</v>
      </c>
      <c r="BW107">
        <v>0.37465131520666461</v>
      </c>
      <c r="BX107"/>
      <c r="BY107"/>
      <c r="BZ107"/>
      <c r="CA107">
        <v>26</v>
      </c>
      <c r="CB107">
        <v>12.343974273866575</v>
      </c>
      <c r="CC107">
        <v>8</v>
      </c>
      <c r="CD107">
        <v>4.1959879983101764</v>
      </c>
      <c r="CE107">
        <v>1.4835057836912466</v>
      </c>
      <c r="CF107">
        <v>0.18898246593013276</v>
      </c>
      <c r="CG107"/>
    </row>
    <row r="108" spans="63:85" x14ac:dyDescent="0.25"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</row>
    <row r="109" spans="63:85" x14ac:dyDescent="0.25"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</row>
    <row r="110" spans="63:85" x14ac:dyDescent="0.25">
      <c r="BS110" t="s">
        <v>103</v>
      </c>
      <c r="BT110"/>
      <c r="BU110"/>
      <c r="BV110"/>
      <c r="BW110"/>
      <c r="BX110"/>
      <c r="BY110"/>
      <c r="BZ110"/>
      <c r="CA110" t="s">
        <v>103</v>
      </c>
      <c r="CB110"/>
      <c r="CC110"/>
      <c r="CD110"/>
      <c r="CE110"/>
      <c r="CF110"/>
      <c r="CG110"/>
    </row>
    <row r="111" spans="63:85" x14ac:dyDescent="0.25">
      <c r="BS111"/>
      <c r="BT111" t="s">
        <v>24</v>
      </c>
      <c r="BU111" t="s">
        <v>25</v>
      </c>
      <c r="BV111" t="s">
        <v>26</v>
      </c>
      <c r="BW111" t="s">
        <v>27</v>
      </c>
      <c r="BX111"/>
      <c r="BY111"/>
      <c r="BZ111"/>
      <c r="CA111"/>
      <c r="CB111" t="s">
        <v>24</v>
      </c>
      <c r="CC111" t="s">
        <v>25</v>
      </c>
      <c r="CD111" t="s">
        <v>26</v>
      </c>
      <c r="CE111" t="s">
        <v>27</v>
      </c>
      <c r="CF111" t="s">
        <v>79</v>
      </c>
      <c r="CG111"/>
    </row>
    <row r="112" spans="63:85" x14ac:dyDescent="0.25">
      <c r="BS112">
        <v>0</v>
      </c>
      <c r="BT112">
        <v>0</v>
      </c>
      <c r="BU112">
        <v>8</v>
      </c>
      <c r="BV112">
        <v>0</v>
      </c>
      <c r="BW112">
        <v>0</v>
      </c>
      <c r="BX112"/>
      <c r="BY112"/>
      <c r="BZ112"/>
      <c r="CA112">
        <v>0</v>
      </c>
      <c r="CB112">
        <v>0</v>
      </c>
      <c r="CC112">
        <v>8</v>
      </c>
      <c r="CD112">
        <v>0</v>
      </c>
      <c r="CE112">
        <v>0</v>
      </c>
      <c r="CF112" t="e">
        <v>#DIV/0!</v>
      </c>
      <c r="CG112"/>
    </row>
    <row r="113" spans="71:85" x14ac:dyDescent="0.25">
      <c r="BS113">
        <v>2</v>
      </c>
      <c r="BT113">
        <v>0.83857747211897082</v>
      </c>
      <c r="BU113">
        <v>8</v>
      </c>
      <c r="BV113">
        <v>0.51709957269503282</v>
      </c>
      <c r="BW113">
        <v>0.18282230720066189</v>
      </c>
      <c r="BX113"/>
      <c r="BY113"/>
      <c r="BZ113"/>
      <c r="CA113">
        <v>2</v>
      </c>
      <c r="CB113">
        <v>2.0253288064535235</v>
      </c>
      <c r="CC113">
        <v>8</v>
      </c>
      <c r="CD113">
        <v>1.9703669969308548</v>
      </c>
      <c r="CE113">
        <v>0.69662993247799032</v>
      </c>
      <c r="CF113">
        <v>5.9089205132148513E-2</v>
      </c>
      <c r="CG113"/>
    </row>
    <row r="114" spans="71:85" x14ac:dyDescent="0.25">
      <c r="BS114">
        <v>4</v>
      </c>
      <c r="BT114">
        <v>9.8520544395451584</v>
      </c>
      <c r="BU114">
        <v>8</v>
      </c>
      <c r="BV114">
        <v>3.9270502430893641</v>
      </c>
      <c r="BW114">
        <v>1.3884219284743846</v>
      </c>
      <c r="BX114"/>
      <c r="BY114"/>
      <c r="BZ114"/>
      <c r="CA114">
        <v>4</v>
      </c>
      <c r="CB114">
        <v>9.1544413288468789</v>
      </c>
      <c r="CC114">
        <v>8</v>
      </c>
      <c r="CD114">
        <v>6.9677954817825301</v>
      </c>
      <c r="CE114">
        <v>2.463487717544707</v>
      </c>
      <c r="CF114">
        <v>0.3859065567093044</v>
      </c>
      <c r="CG114"/>
    </row>
    <row r="115" spans="71:85" x14ac:dyDescent="0.25">
      <c r="BS115">
        <v>6</v>
      </c>
      <c r="BT115">
        <v>20.727553600049433</v>
      </c>
      <c r="BU115">
        <v>8</v>
      </c>
      <c r="BV115">
        <v>5.5247709264915947</v>
      </c>
      <c r="BW115">
        <v>1.9533014933122457</v>
      </c>
      <c r="BX115"/>
      <c r="BY115"/>
      <c r="BZ115"/>
      <c r="CA115">
        <v>6</v>
      </c>
      <c r="CB115">
        <v>18.608176542511735</v>
      </c>
      <c r="CC115">
        <v>8</v>
      </c>
      <c r="CD115">
        <v>10.549660194149668</v>
      </c>
      <c r="CE115">
        <v>3.7298681312485096</v>
      </c>
      <c r="CF115">
        <v>0.30604059090427971</v>
      </c>
      <c r="CG115"/>
    </row>
    <row r="116" spans="71:85" x14ac:dyDescent="0.25">
      <c r="BS116">
        <v>8</v>
      </c>
      <c r="BT116">
        <v>28.760173479787266</v>
      </c>
      <c r="BU116">
        <v>8</v>
      </c>
      <c r="BV116">
        <v>7.1110270369223088</v>
      </c>
      <c r="BW116">
        <v>2.514127719504323</v>
      </c>
      <c r="BX116"/>
      <c r="BY116"/>
      <c r="BZ116"/>
      <c r="CA116">
        <v>8</v>
      </c>
      <c r="CB116">
        <v>25.498815521647977</v>
      </c>
      <c r="CC116">
        <v>8</v>
      </c>
      <c r="CD116">
        <v>12.020783595809396</v>
      </c>
      <c r="CE116">
        <v>4.2499887978864175</v>
      </c>
      <c r="CF116">
        <v>0.26968242984311663</v>
      </c>
      <c r="CG116"/>
    </row>
    <row r="117" spans="71:85" x14ac:dyDescent="0.25">
      <c r="BS117">
        <v>10</v>
      </c>
      <c r="BT117">
        <v>33.661925206153064</v>
      </c>
      <c r="BU117">
        <v>8</v>
      </c>
      <c r="BV117">
        <v>8.1430533169743295</v>
      </c>
      <c r="BW117">
        <v>2.8790041099980783</v>
      </c>
      <c r="BX117"/>
      <c r="BY117"/>
      <c r="BZ117"/>
      <c r="CA117">
        <v>10</v>
      </c>
      <c r="CB117">
        <v>29.035315952138411</v>
      </c>
      <c r="CC117">
        <v>8</v>
      </c>
      <c r="CD117">
        <v>11.145318496043039</v>
      </c>
      <c r="CE117">
        <v>3.940465143517943</v>
      </c>
      <c r="CF117">
        <v>0.20362328326966966</v>
      </c>
      <c r="CG117"/>
    </row>
    <row r="118" spans="71:85" x14ac:dyDescent="0.25">
      <c r="BS118">
        <v>12</v>
      </c>
      <c r="BT118">
        <v>34.563532765357039</v>
      </c>
      <c r="BU118">
        <v>8</v>
      </c>
      <c r="BV118">
        <v>8.3623228876708868</v>
      </c>
      <c r="BW118">
        <v>2.9565276101717779</v>
      </c>
      <c r="BX118"/>
      <c r="BY118"/>
      <c r="BZ118"/>
      <c r="CA118">
        <v>12</v>
      </c>
      <c r="CB118">
        <v>30.960119100385572</v>
      </c>
      <c r="CC118">
        <v>8</v>
      </c>
      <c r="CD118">
        <v>10.100380312833311</v>
      </c>
      <c r="CE118">
        <v>3.5710237058837677</v>
      </c>
      <c r="CF118">
        <v>0.25092015623395147</v>
      </c>
      <c r="CG118"/>
    </row>
    <row r="119" spans="71:85" x14ac:dyDescent="0.25">
      <c r="BS119">
        <v>14</v>
      </c>
      <c r="BT119">
        <v>33.745874611264668</v>
      </c>
      <c r="BU119">
        <v>8</v>
      </c>
      <c r="BV119">
        <v>8.0563186171296799</v>
      </c>
      <c r="BW119">
        <v>2.8483387627859127</v>
      </c>
      <c r="BX119"/>
      <c r="BY119"/>
      <c r="BZ119"/>
      <c r="CA119">
        <v>14</v>
      </c>
      <c r="CB119">
        <v>30.959498719998514</v>
      </c>
      <c r="CC119">
        <v>8</v>
      </c>
      <c r="CD119">
        <v>10.193058473618589</v>
      </c>
      <c r="CE119">
        <v>3.6037903838633514</v>
      </c>
      <c r="CF119">
        <v>0.29723275798646553</v>
      </c>
      <c r="CG119"/>
    </row>
    <row r="120" spans="71:85" x14ac:dyDescent="0.25">
      <c r="BS120">
        <v>16</v>
      </c>
      <c r="BT120">
        <v>33.589368316598176</v>
      </c>
      <c r="BU120">
        <v>8</v>
      </c>
      <c r="BV120">
        <v>8.0971977682529097</v>
      </c>
      <c r="BW120">
        <v>2.8627917252701054</v>
      </c>
      <c r="BX120"/>
      <c r="BY120"/>
      <c r="BZ120"/>
      <c r="CA120">
        <v>16</v>
      </c>
      <c r="CB120">
        <v>30.472921744438985</v>
      </c>
      <c r="CC120">
        <v>8</v>
      </c>
      <c r="CD120">
        <v>10.413251687402566</v>
      </c>
      <c r="CE120">
        <v>3.681640441182306</v>
      </c>
      <c r="CF120">
        <v>0.27484852802323989</v>
      </c>
      <c r="CG120"/>
    </row>
    <row r="121" spans="71:85" x14ac:dyDescent="0.25">
      <c r="BS121">
        <v>18</v>
      </c>
      <c r="BT121">
        <v>33.300698124402054</v>
      </c>
      <c r="BU121">
        <v>8</v>
      </c>
      <c r="BV121">
        <v>8.0489478372739125</v>
      </c>
      <c r="BW121">
        <v>2.8457327985765897</v>
      </c>
      <c r="BX121"/>
      <c r="BY121"/>
      <c r="BZ121"/>
      <c r="CA121">
        <v>18</v>
      </c>
      <c r="CB121">
        <v>29.901141051340957</v>
      </c>
      <c r="CC121">
        <v>8</v>
      </c>
      <c r="CD121">
        <v>10.111257679525327</v>
      </c>
      <c r="CE121">
        <v>3.5748694357584565</v>
      </c>
      <c r="CF121">
        <v>0.25455579384970339</v>
      </c>
      <c r="CG121"/>
    </row>
    <row r="122" spans="71:85" x14ac:dyDescent="0.25">
      <c r="BS122">
        <v>20</v>
      </c>
      <c r="BT122">
        <v>32.506835250783233</v>
      </c>
      <c r="BU122">
        <v>8</v>
      </c>
      <c r="BV122">
        <v>7.8243495267403134</v>
      </c>
      <c r="BW122">
        <v>2.7663253043659144</v>
      </c>
      <c r="BX122"/>
      <c r="BY122"/>
      <c r="BZ122"/>
      <c r="CA122">
        <v>20</v>
      </c>
      <c r="CB122">
        <v>29.281760337513035</v>
      </c>
      <c r="CC122">
        <v>8</v>
      </c>
      <c r="CD122">
        <v>9.9797000075410498</v>
      </c>
      <c r="CE122">
        <v>3.5283567747698577</v>
      </c>
      <c r="CF122">
        <v>0.26150052373612864</v>
      </c>
      <c r="CG122"/>
    </row>
    <row r="123" spans="71:85" x14ac:dyDescent="0.25">
      <c r="BS123">
        <v>22</v>
      </c>
      <c r="BT123">
        <v>32.468008453669505</v>
      </c>
      <c r="BU123">
        <v>8</v>
      </c>
      <c r="BV123">
        <v>7.6887692488303339</v>
      </c>
      <c r="BW123">
        <v>2.7183904374132628</v>
      </c>
      <c r="BX123"/>
      <c r="BY123"/>
      <c r="BZ123"/>
      <c r="CA123">
        <v>22</v>
      </c>
      <c r="CB123">
        <v>28.778749706236084</v>
      </c>
      <c r="CC123">
        <v>8</v>
      </c>
      <c r="CD123">
        <v>9.5713474484280372</v>
      </c>
      <c r="CE123">
        <v>3.3839823429380118</v>
      </c>
      <c r="CF123">
        <v>0.23294607455841382</v>
      </c>
      <c r="CG123"/>
    </row>
    <row r="124" spans="71:85" x14ac:dyDescent="0.25">
      <c r="BS124">
        <v>24</v>
      </c>
      <c r="BT124">
        <v>31.426681269711914</v>
      </c>
      <c r="BU124">
        <v>8</v>
      </c>
      <c r="BV124">
        <v>7.5052004382035049</v>
      </c>
      <c r="BW124">
        <v>2.6534890620089731</v>
      </c>
      <c r="BX124"/>
      <c r="BY124"/>
      <c r="BZ124"/>
      <c r="CA124">
        <v>24</v>
      </c>
      <c r="CB124">
        <v>28.657289923321223</v>
      </c>
      <c r="CC124">
        <v>8</v>
      </c>
      <c r="CD124">
        <v>10.366401122896448</v>
      </c>
      <c r="CE124">
        <v>3.6650762652499593</v>
      </c>
      <c r="CF124">
        <v>0.29575952715987552</v>
      </c>
      <c r="CG124"/>
    </row>
    <row r="125" spans="71:85" x14ac:dyDescent="0.25">
      <c r="BS125">
        <v>26</v>
      </c>
      <c r="BT125">
        <v>30.605790038888639</v>
      </c>
      <c r="BU125">
        <v>8</v>
      </c>
      <c r="BV125">
        <v>7.1695086208000864</v>
      </c>
      <c r="BW125">
        <v>2.5348040817715765</v>
      </c>
      <c r="BX125"/>
      <c r="BY125"/>
      <c r="BZ125"/>
      <c r="CA125">
        <v>26</v>
      </c>
      <c r="CB125">
        <v>28.093728724958421</v>
      </c>
      <c r="CC125">
        <v>8</v>
      </c>
      <c r="CD125">
        <v>10.347074813866545</v>
      </c>
      <c r="CE125">
        <v>3.6582433831647836</v>
      </c>
      <c r="CF125">
        <v>0.31250798276386205</v>
      </c>
      <c r="CG125"/>
    </row>
    <row r="126" spans="71:85" x14ac:dyDescent="0.25"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</row>
    <row r="127" spans="71:85" x14ac:dyDescent="0.25"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</row>
    <row r="128" spans="71:85" x14ac:dyDescent="0.25">
      <c r="BS128" t="s">
        <v>104</v>
      </c>
      <c r="BT128"/>
      <c r="BU128"/>
      <c r="BV128"/>
      <c r="BW128"/>
      <c r="BX128"/>
      <c r="BY128"/>
      <c r="BZ128"/>
      <c r="CA128" t="s">
        <v>104</v>
      </c>
      <c r="CB128"/>
      <c r="CC128"/>
      <c r="CD128"/>
      <c r="CE128"/>
      <c r="CF128"/>
      <c r="CG128"/>
    </row>
    <row r="129" spans="71:85" x14ac:dyDescent="0.25">
      <c r="BS129"/>
      <c r="BT129" t="s">
        <v>24</v>
      </c>
      <c r="BU129" t="s">
        <v>25</v>
      </c>
      <c r="BV129" t="s">
        <v>26</v>
      </c>
      <c r="BW129" t="s">
        <v>27</v>
      </c>
      <c r="BX129"/>
      <c r="BY129"/>
      <c r="BZ129"/>
      <c r="CA129"/>
      <c r="CB129" t="s">
        <v>24</v>
      </c>
      <c r="CC129" t="s">
        <v>25</v>
      </c>
      <c r="CD129" t="s">
        <v>26</v>
      </c>
      <c r="CE129" t="s">
        <v>27</v>
      </c>
      <c r="CF129" t="s">
        <v>80</v>
      </c>
      <c r="CG129"/>
    </row>
    <row r="130" spans="71:85" x14ac:dyDescent="0.25">
      <c r="BS130">
        <v>0</v>
      </c>
      <c r="BT130">
        <v>0</v>
      </c>
      <c r="BU130">
        <v>8</v>
      </c>
      <c r="BV130">
        <v>0</v>
      </c>
      <c r="BW130">
        <v>0</v>
      </c>
      <c r="BX130"/>
      <c r="BY130"/>
      <c r="BZ130"/>
      <c r="CA130">
        <v>0</v>
      </c>
      <c r="CB130">
        <v>0</v>
      </c>
      <c r="CC130">
        <v>8</v>
      </c>
      <c r="CD130">
        <v>0</v>
      </c>
      <c r="CE130">
        <v>0</v>
      </c>
      <c r="CF130"/>
      <c r="CG130"/>
    </row>
    <row r="131" spans="71:85" x14ac:dyDescent="0.25">
      <c r="BS131">
        <v>2</v>
      </c>
      <c r="BT131">
        <v>11.347686672269353</v>
      </c>
      <c r="BU131">
        <v>8</v>
      </c>
      <c r="BV131">
        <v>1.4711000278714219</v>
      </c>
      <c r="BW131">
        <v>0.52011240275580073</v>
      </c>
      <c r="BX131"/>
      <c r="BY131"/>
      <c r="BZ131"/>
      <c r="CA131">
        <v>2</v>
      </c>
      <c r="CB131">
        <v>10.867465997933039</v>
      </c>
      <c r="CC131">
        <v>8</v>
      </c>
      <c r="CD131">
        <v>8.711490877916134</v>
      </c>
      <c r="CE131">
        <v>3.0799771370096241</v>
      </c>
      <c r="CF131"/>
      <c r="CG131"/>
    </row>
    <row r="132" spans="71:85" x14ac:dyDescent="0.25">
      <c r="BS132">
        <v>4</v>
      </c>
      <c r="BT132">
        <v>24.056064164746665</v>
      </c>
      <c r="BU132">
        <v>8</v>
      </c>
      <c r="BV132">
        <v>8.2982839422242876</v>
      </c>
      <c r="BW132">
        <v>2.9338864238791151</v>
      </c>
      <c r="BX132"/>
      <c r="BY132"/>
      <c r="BZ132"/>
      <c r="CA132">
        <v>4</v>
      </c>
      <c r="CB132">
        <v>26.289711519632018</v>
      </c>
      <c r="CC132">
        <v>8</v>
      </c>
      <c r="CD132">
        <v>12.670010014811519</v>
      </c>
      <c r="CE132">
        <v>4.4795249995873467</v>
      </c>
      <c r="CF132"/>
      <c r="CG132"/>
    </row>
    <row r="133" spans="71:85" x14ac:dyDescent="0.25">
      <c r="BS133">
        <v>6</v>
      </c>
      <c r="BT133">
        <v>31.925976134270321</v>
      </c>
      <c r="BU133">
        <v>8</v>
      </c>
      <c r="BV133">
        <v>6.8457783456050008</v>
      </c>
      <c r="BW133">
        <v>2.4203481453386599</v>
      </c>
      <c r="BX133"/>
      <c r="BY133"/>
      <c r="BZ133"/>
      <c r="CA133">
        <v>6</v>
      </c>
      <c r="CB133">
        <v>39.685217081412382</v>
      </c>
      <c r="CC133">
        <v>8</v>
      </c>
      <c r="CD133">
        <v>9.5369671180983051</v>
      </c>
      <c r="CE133">
        <v>3.3718270605802183</v>
      </c>
      <c r="CF133"/>
      <c r="CG133"/>
    </row>
    <row r="134" spans="71:85" x14ac:dyDescent="0.25">
      <c r="BS134">
        <v>8</v>
      </c>
      <c r="BT134">
        <v>37.539242461129938</v>
      </c>
      <c r="BU134">
        <v>8</v>
      </c>
      <c r="BV134">
        <v>7.6138332955190782</v>
      </c>
      <c r="BW134">
        <v>2.6918965770427294</v>
      </c>
      <c r="BX134"/>
      <c r="BY134"/>
      <c r="BZ134"/>
      <c r="CA134">
        <v>8</v>
      </c>
      <c r="CB134">
        <v>46.063003108462226</v>
      </c>
      <c r="CC134">
        <v>8</v>
      </c>
      <c r="CD134">
        <v>7.8098891140350037</v>
      </c>
      <c r="CE134">
        <v>2.7612127764245744</v>
      </c>
      <c r="CF134"/>
      <c r="CG134"/>
    </row>
    <row r="135" spans="71:85" x14ac:dyDescent="0.25">
      <c r="BS135">
        <v>10</v>
      </c>
      <c r="BT135">
        <v>40.117457505387307</v>
      </c>
      <c r="BU135">
        <v>8</v>
      </c>
      <c r="BV135">
        <v>8.1463713171864836</v>
      </c>
      <c r="BW135">
        <v>2.8801772002230748</v>
      </c>
      <c r="BX135"/>
      <c r="BY135"/>
      <c r="BZ135"/>
      <c r="CA135">
        <v>10</v>
      </c>
      <c r="CB135">
        <v>49.048715920939806</v>
      </c>
      <c r="CC135">
        <v>8</v>
      </c>
      <c r="CD135">
        <v>6.7725569865640702</v>
      </c>
      <c r="CE135">
        <v>2.3944604855858915</v>
      </c>
      <c r="CF135"/>
      <c r="CG135"/>
    </row>
    <row r="136" spans="71:85" x14ac:dyDescent="0.25">
      <c r="BS136">
        <v>12</v>
      </c>
      <c r="BT136">
        <v>41.016758811822797</v>
      </c>
      <c r="BU136">
        <v>8</v>
      </c>
      <c r="BV136">
        <v>7.8319736563954638</v>
      </c>
      <c r="BW136">
        <v>2.7690208412558155</v>
      </c>
      <c r="BX136"/>
      <c r="BY136"/>
      <c r="BZ136"/>
      <c r="CA136">
        <v>12</v>
      </c>
      <c r="CB136">
        <v>50.307727793303783</v>
      </c>
      <c r="CC136">
        <v>8</v>
      </c>
      <c r="CD136">
        <v>6.299928985719359</v>
      </c>
      <c r="CE136">
        <v>2.2273612533979232</v>
      </c>
      <c r="CF136"/>
      <c r="CG136"/>
    </row>
    <row r="137" spans="71:85" x14ac:dyDescent="0.25">
      <c r="BS137">
        <v>14</v>
      </c>
      <c r="BT137">
        <v>40.099883171899108</v>
      </c>
      <c r="BU137">
        <v>8</v>
      </c>
      <c r="BV137">
        <v>7.4855851209423383</v>
      </c>
      <c r="BW137">
        <v>2.6465540000837247</v>
      </c>
      <c r="BX137"/>
      <c r="BY137"/>
      <c r="BZ137"/>
      <c r="CA137">
        <v>14</v>
      </c>
      <c r="CB137">
        <v>50.059860542767424</v>
      </c>
      <c r="CC137">
        <v>8</v>
      </c>
      <c r="CD137">
        <v>6.0681260954708671</v>
      </c>
      <c r="CE137">
        <v>2.1454065556012485</v>
      </c>
      <c r="CF137"/>
      <c r="CG137"/>
    </row>
    <row r="138" spans="71:85" x14ac:dyDescent="0.25">
      <c r="BS138">
        <v>16</v>
      </c>
      <c r="BT138">
        <v>39.750616996329498</v>
      </c>
      <c r="BU138">
        <v>8</v>
      </c>
      <c r="BV138">
        <v>7.2750481470957462</v>
      </c>
      <c r="BW138">
        <v>2.5721179391350146</v>
      </c>
      <c r="BX138"/>
      <c r="BY138"/>
      <c r="BZ138"/>
      <c r="CA138">
        <v>16</v>
      </c>
      <c r="CB138">
        <v>50.295439047805424</v>
      </c>
      <c r="CC138">
        <v>8</v>
      </c>
      <c r="CD138">
        <v>6.319528668878978</v>
      </c>
      <c r="CE138">
        <v>2.2342907878335607</v>
      </c>
      <c r="CF138"/>
      <c r="CG138"/>
    </row>
    <row r="139" spans="71:85" x14ac:dyDescent="0.25">
      <c r="BS139">
        <v>18</v>
      </c>
      <c r="BT139">
        <v>39.807260149863438</v>
      </c>
      <c r="BU139">
        <v>8</v>
      </c>
      <c r="BV139">
        <v>7.2399557028383148</v>
      </c>
      <c r="BW139">
        <v>2.5597108864835945</v>
      </c>
      <c r="BX139"/>
      <c r="BY139"/>
      <c r="BZ139"/>
      <c r="CA139">
        <v>18</v>
      </c>
      <c r="CB139">
        <v>50.859759355702494</v>
      </c>
      <c r="CC139">
        <v>8</v>
      </c>
      <c r="CD139">
        <v>6.7502629057468964</v>
      </c>
      <c r="CE139">
        <v>2.3865783377228196</v>
      </c>
      <c r="CF139"/>
      <c r="CG139"/>
    </row>
    <row r="140" spans="71:85" x14ac:dyDescent="0.25">
      <c r="BS140">
        <v>20</v>
      </c>
      <c r="BT140">
        <v>39.704956304161392</v>
      </c>
      <c r="BU140">
        <v>8</v>
      </c>
      <c r="BV140">
        <v>7.1946718953531139</v>
      </c>
      <c r="BW140">
        <v>2.5437006428082287</v>
      </c>
      <c r="BX140"/>
      <c r="BY140"/>
      <c r="BZ140"/>
      <c r="CA140">
        <v>20</v>
      </c>
      <c r="CB140">
        <v>51.434808757357935</v>
      </c>
      <c r="CC140">
        <v>8</v>
      </c>
      <c r="CD140">
        <v>7.5234828705551244</v>
      </c>
      <c r="CE140">
        <v>2.6599528779551802</v>
      </c>
      <c r="CF140"/>
      <c r="CG140"/>
    </row>
    <row r="141" spans="71:85" x14ac:dyDescent="0.25">
      <c r="BS141">
        <v>22</v>
      </c>
      <c r="BT141">
        <v>40.024651366600985</v>
      </c>
      <c r="BU141">
        <v>8</v>
      </c>
      <c r="BV141">
        <v>7.0954756899650882</v>
      </c>
      <c r="BW141">
        <v>2.5086294880593054</v>
      </c>
      <c r="BX141"/>
      <c r="BY141"/>
      <c r="BZ141"/>
      <c r="CA141">
        <v>22</v>
      </c>
      <c r="CB141">
        <v>51.691328563279015</v>
      </c>
      <c r="CC141">
        <v>8</v>
      </c>
      <c r="CD141">
        <v>7.6597586594343516</v>
      </c>
      <c r="CE141">
        <v>2.708133645169204</v>
      </c>
      <c r="CF141"/>
      <c r="CG141"/>
    </row>
    <row r="142" spans="71:85" x14ac:dyDescent="0.25">
      <c r="BS142">
        <v>24</v>
      </c>
      <c r="BT142">
        <v>40.273889323306548</v>
      </c>
      <c r="BU142">
        <v>8</v>
      </c>
      <c r="BV142">
        <v>6.9854386335674965</v>
      </c>
      <c r="BW142">
        <v>2.4697255136790335</v>
      </c>
      <c r="BX142"/>
      <c r="BY142"/>
      <c r="BZ142"/>
      <c r="CA142">
        <v>24</v>
      </c>
      <c r="CB142">
        <v>52.000399843055781</v>
      </c>
      <c r="CC142">
        <v>8</v>
      </c>
      <c r="CD142">
        <v>8.0641753312907696</v>
      </c>
      <c r="CE142">
        <v>2.8511165307164883</v>
      </c>
      <c r="CF142"/>
      <c r="CG142"/>
    </row>
    <row r="143" spans="71:85" x14ac:dyDescent="0.25">
      <c r="BS143">
        <v>26</v>
      </c>
      <c r="BT143">
        <v>40.259916787088621</v>
      </c>
      <c r="BU143">
        <v>8</v>
      </c>
      <c r="BV143">
        <v>6.6523857663211068</v>
      </c>
      <c r="BW143">
        <v>2.351973543217261</v>
      </c>
      <c r="BX143"/>
      <c r="BY143"/>
      <c r="BZ143"/>
      <c r="CA143">
        <v>26</v>
      </c>
      <c r="CB143">
        <v>52.361212081855925</v>
      </c>
      <c r="CC143">
        <v>8</v>
      </c>
      <c r="CD143">
        <v>7.8950008392819635</v>
      </c>
      <c r="CE143">
        <v>2.7913043154648802</v>
      </c>
      <c r="CF143"/>
      <c r="CG143"/>
    </row>
    <row r="144" spans="71:85" x14ac:dyDescent="0.25"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</row>
    <row r="145" spans="71:85" x14ac:dyDescent="0.25"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</row>
  </sheetData>
  <mergeCells count="17">
    <mergeCell ref="A1:K1"/>
    <mergeCell ref="B3:J3"/>
    <mergeCell ref="N3:V3"/>
    <mergeCell ref="AB3:AJ3"/>
    <mergeCell ref="AN7:AV7"/>
    <mergeCell ref="B26:J26"/>
    <mergeCell ref="N26:V26"/>
    <mergeCell ref="AB26:AJ26"/>
    <mergeCell ref="AN76:AV76"/>
    <mergeCell ref="AN30:AV30"/>
    <mergeCell ref="B49:J49"/>
    <mergeCell ref="N49:V49"/>
    <mergeCell ref="AB49:AJ49"/>
    <mergeCell ref="AN53:AV53"/>
    <mergeCell ref="B72:J72"/>
    <mergeCell ref="N72:V72"/>
    <mergeCell ref="AB72:AJ7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97"/>
  <sheetViews>
    <sheetView topLeftCell="AN2" zoomScale="85" zoomScaleNormal="85" zoomScalePageLayoutView="90" workbookViewId="0">
      <selection activeCell="BH8" sqref="BH8:BJ11"/>
    </sheetView>
  </sheetViews>
  <sheetFormatPr baseColWidth="10" defaultColWidth="10.85546875" defaultRowHeight="15" x14ac:dyDescent="0.25"/>
  <cols>
    <col min="1" max="1" width="10.85546875" style="24"/>
    <col min="2" max="10" width="11.42578125" style="24" bestFit="1" customWidth="1"/>
    <col min="11" max="11" width="10.85546875" style="24"/>
    <col min="12" max="12" width="10.85546875" style="22"/>
    <col min="13" max="13" width="10.85546875" style="24"/>
    <col min="14" max="14" width="11.42578125" style="24" bestFit="1" customWidth="1"/>
    <col min="15" max="15" width="12.42578125" style="24" customWidth="1"/>
    <col min="16" max="22" width="11.42578125" style="24" bestFit="1" customWidth="1"/>
    <col min="23" max="25" width="10.85546875" style="24"/>
    <col min="26" max="26" width="10.85546875" style="22"/>
    <col min="27" max="27" width="10.85546875" style="24"/>
    <col min="28" max="29" width="11.42578125" style="24" bestFit="1" customWidth="1"/>
    <col min="30" max="40" width="10.85546875" style="24"/>
    <col min="41" max="41" width="12.140625" style="24" bestFit="1" customWidth="1"/>
    <col min="42" max="44" width="10.85546875" style="24"/>
    <col min="45" max="45" width="13" style="24" bestFit="1" customWidth="1"/>
    <col min="46" max="49" width="10.85546875" style="24"/>
    <col min="50" max="50" width="14.7109375" style="46" bestFit="1" customWidth="1"/>
    <col min="51" max="62" width="10.85546875" style="46"/>
    <col min="63" max="63" width="14" style="46" bestFit="1" customWidth="1"/>
    <col min="64" max="16384" width="10.85546875" style="24"/>
  </cols>
  <sheetData>
    <row r="1" spans="1:64" ht="15.75" customHeight="1" x14ac:dyDescent="0.25">
      <c r="A1" s="217" t="s">
        <v>57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14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AA1" s="10"/>
      <c r="AI1" s="10"/>
      <c r="AJ1" s="10"/>
      <c r="BL1" s="46"/>
    </row>
    <row r="2" spans="1:64" ht="18.75" x14ac:dyDescent="0.3">
      <c r="A2" s="16"/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4"/>
      <c r="N2" s="13" t="s">
        <v>2</v>
      </c>
      <c r="O2" s="12"/>
      <c r="P2" s="12"/>
      <c r="Z2" s="14"/>
      <c r="AB2" s="13" t="s">
        <v>3</v>
      </c>
      <c r="BL2" s="46"/>
    </row>
    <row r="3" spans="1:64" x14ac:dyDescent="0.25">
      <c r="A3" s="11"/>
      <c r="B3" s="211" t="s">
        <v>4</v>
      </c>
      <c r="C3" s="212"/>
      <c r="D3" s="212"/>
      <c r="E3" s="212"/>
      <c r="F3" s="212"/>
      <c r="G3" s="212"/>
      <c r="H3" s="212"/>
      <c r="I3" s="212"/>
      <c r="J3" s="212"/>
      <c r="K3" s="16"/>
      <c r="L3" s="14"/>
      <c r="M3" s="11"/>
      <c r="N3" s="211" t="s">
        <v>81</v>
      </c>
      <c r="O3" s="212"/>
      <c r="P3" s="212"/>
      <c r="Q3" s="212"/>
      <c r="R3" s="212"/>
      <c r="S3" s="212"/>
      <c r="T3" s="212"/>
      <c r="U3" s="212"/>
      <c r="V3" s="212"/>
      <c r="Z3" s="14"/>
      <c r="AA3" s="11"/>
      <c r="AB3" s="211" t="s">
        <v>85</v>
      </c>
      <c r="AC3" s="212"/>
      <c r="AD3" s="212"/>
      <c r="AE3" s="212"/>
      <c r="AF3" s="212"/>
      <c r="AG3" s="212"/>
      <c r="AH3" s="212"/>
      <c r="AI3" s="212"/>
      <c r="AJ3" s="212"/>
    </row>
    <row r="4" spans="1:64" x14ac:dyDescent="0.25">
      <c r="A4" s="2"/>
      <c r="B4" s="19" t="s">
        <v>5</v>
      </c>
      <c r="C4" s="20" t="s">
        <v>56</v>
      </c>
      <c r="D4" s="20" t="s">
        <v>55</v>
      </c>
      <c r="E4" s="20" t="s">
        <v>59</v>
      </c>
      <c r="F4" s="20" t="s">
        <v>60</v>
      </c>
      <c r="G4" s="20" t="s">
        <v>10</v>
      </c>
      <c r="H4" s="20" t="s">
        <v>11</v>
      </c>
      <c r="I4" s="20" t="s">
        <v>12</v>
      </c>
      <c r="J4" s="20" t="s">
        <v>13</v>
      </c>
      <c r="K4" s="16"/>
      <c r="L4" s="14"/>
      <c r="M4" s="2"/>
      <c r="N4" s="19" t="s">
        <v>5</v>
      </c>
      <c r="O4" s="20" t="s">
        <v>6</v>
      </c>
      <c r="P4" s="20" t="s">
        <v>7</v>
      </c>
      <c r="Q4" s="20" t="s">
        <v>8</v>
      </c>
      <c r="R4" s="20" t="s">
        <v>9</v>
      </c>
      <c r="S4" s="20" t="s">
        <v>10</v>
      </c>
      <c r="T4" s="20" t="s">
        <v>11</v>
      </c>
      <c r="U4" s="20" t="s">
        <v>12</v>
      </c>
      <c r="V4" s="20" t="s">
        <v>13</v>
      </c>
      <c r="Z4" s="14"/>
      <c r="AA4" s="2"/>
      <c r="AB4" s="19" t="s">
        <v>5</v>
      </c>
      <c r="AC4" s="20" t="s">
        <v>6</v>
      </c>
      <c r="AD4" s="20" t="s">
        <v>7</v>
      </c>
      <c r="AE4" s="20" t="s">
        <v>8</v>
      </c>
      <c r="AF4" s="20" t="s">
        <v>9</v>
      </c>
      <c r="AG4" s="20" t="s">
        <v>10</v>
      </c>
      <c r="AH4" s="20" t="s">
        <v>11</v>
      </c>
      <c r="AI4" s="20" t="s">
        <v>12</v>
      </c>
      <c r="AJ4" s="20" t="s">
        <v>13</v>
      </c>
    </row>
    <row r="5" spans="1:64" x14ac:dyDescent="0.25">
      <c r="A5" s="2"/>
      <c r="B5" s="3" t="s">
        <v>14</v>
      </c>
      <c r="C5" s="3">
        <v>1.51</v>
      </c>
      <c r="D5" s="3">
        <v>1.46</v>
      </c>
      <c r="E5" s="3">
        <v>1.51</v>
      </c>
      <c r="F5" s="3">
        <v>1.51</v>
      </c>
      <c r="G5" s="3">
        <v>1.48</v>
      </c>
      <c r="H5" s="3">
        <v>1.5</v>
      </c>
      <c r="I5" s="3">
        <v>1.45</v>
      </c>
      <c r="J5" s="3">
        <v>1.45</v>
      </c>
      <c r="L5" s="14"/>
      <c r="M5" s="2"/>
      <c r="N5" s="3" t="s">
        <v>14</v>
      </c>
      <c r="O5" s="3">
        <v>1.51</v>
      </c>
      <c r="P5" s="3">
        <v>1.46</v>
      </c>
      <c r="Q5" s="3">
        <v>1.51</v>
      </c>
      <c r="R5" s="3">
        <v>1.51</v>
      </c>
      <c r="S5" s="3">
        <v>1.48</v>
      </c>
      <c r="T5" s="3">
        <v>1.5</v>
      </c>
      <c r="U5" s="3">
        <v>1.45</v>
      </c>
      <c r="V5" s="3">
        <v>1.45</v>
      </c>
      <c r="AA5" s="2"/>
      <c r="AB5" s="3" t="s">
        <v>14</v>
      </c>
      <c r="AC5" s="3">
        <f>O5</f>
        <v>1.51</v>
      </c>
      <c r="AD5" s="3">
        <f t="shared" ref="AD5:AJ10" si="0">P5</f>
        <v>1.46</v>
      </c>
      <c r="AE5" s="3">
        <f t="shared" si="0"/>
        <v>1.51</v>
      </c>
      <c r="AF5" s="3">
        <f t="shared" si="0"/>
        <v>1.51</v>
      </c>
      <c r="AG5" s="3">
        <f t="shared" si="0"/>
        <v>1.48</v>
      </c>
      <c r="AH5" s="3">
        <f t="shared" si="0"/>
        <v>1.5</v>
      </c>
      <c r="AI5" s="3">
        <f t="shared" si="0"/>
        <v>1.45</v>
      </c>
      <c r="AJ5" s="3">
        <f t="shared" si="0"/>
        <v>1.45</v>
      </c>
    </row>
    <row r="6" spans="1:64" x14ac:dyDescent="0.25">
      <c r="A6" s="2"/>
      <c r="B6" s="3" t="s">
        <v>15</v>
      </c>
      <c r="C6" s="3">
        <v>4.7</v>
      </c>
      <c r="D6" s="3">
        <v>4.3</v>
      </c>
      <c r="E6" s="3">
        <v>5.23</v>
      </c>
      <c r="F6" s="3">
        <v>4.17</v>
      </c>
      <c r="G6" s="3">
        <v>4.46</v>
      </c>
      <c r="H6" s="3">
        <v>4.96</v>
      </c>
      <c r="I6" s="3">
        <v>5.0999999999999996</v>
      </c>
      <c r="J6" s="3">
        <v>4</v>
      </c>
      <c r="L6" s="14"/>
      <c r="M6" s="2"/>
      <c r="N6" s="3" t="s">
        <v>15</v>
      </c>
      <c r="O6" s="3">
        <v>4.7</v>
      </c>
      <c r="P6" s="3">
        <v>4.3</v>
      </c>
      <c r="Q6" s="3">
        <v>5.23</v>
      </c>
      <c r="R6" s="3">
        <v>4.17</v>
      </c>
      <c r="S6" s="3">
        <v>4.46</v>
      </c>
      <c r="T6" s="3">
        <v>4.96</v>
      </c>
      <c r="U6" s="3">
        <v>5.0999999999999996</v>
      </c>
      <c r="V6" s="3">
        <v>4</v>
      </c>
      <c r="AA6" s="2"/>
      <c r="AB6" s="3" t="s">
        <v>15</v>
      </c>
      <c r="AC6" s="3">
        <f t="shared" ref="AC6:AC10" si="1">O6</f>
        <v>4.7</v>
      </c>
      <c r="AD6" s="3">
        <f t="shared" si="0"/>
        <v>4.3</v>
      </c>
      <c r="AE6" s="3">
        <f t="shared" si="0"/>
        <v>5.23</v>
      </c>
      <c r="AF6" s="3">
        <f t="shared" si="0"/>
        <v>4.17</v>
      </c>
      <c r="AG6" s="3">
        <f t="shared" si="0"/>
        <v>4.46</v>
      </c>
      <c r="AH6" s="3">
        <f t="shared" si="0"/>
        <v>4.96</v>
      </c>
      <c r="AI6" s="3">
        <f t="shared" si="0"/>
        <v>5.0999999999999996</v>
      </c>
      <c r="AJ6" s="3">
        <f t="shared" si="0"/>
        <v>4</v>
      </c>
    </row>
    <row r="7" spans="1:64" x14ac:dyDescent="0.25">
      <c r="B7" s="3" t="s">
        <v>16</v>
      </c>
      <c r="C7" s="3">
        <f t="shared" ref="C7:J7" si="2">C6-C5</f>
        <v>3.1900000000000004</v>
      </c>
      <c r="D7" s="3">
        <f t="shared" si="2"/>
        <v>2.84</v>
      </c>
      <c r="E7" s="3">
        <f t="shared" si="2"/>
        <v>3.7200000000000006</v>
      </c>
      <c r="F7" s="3">
        <f t="shared" si="2"/>
        <v>2.66</v>
      </c>
      <c r="G7" s="3">
        <f t="shared" si="2"/>
        <v>2.98</v>
      </c>
      <c r="H7" s="3">
        <f t="shared" si="2"/>
        <v>3.46</v>
      </c>
      <c r="I7" s="3">
        <f t="shared" si="2"/>
        <v>3.6499999999999995</v>
      </c>
      <c r="J7" s="3">
        <f t="shared" si="2"/>
        <v>2.5499999999999998</v>
      </c>
      <c r="L7" s="14"/>
      <c r="N7" s="3" t="s">
        <v>16</v>
      </c>
      <c r="O7" s="3">
        <f t="shared" ref="O7:V7" si="3">O6-O5</f>
        <v>3.1900000000000004</v>
      </c>
      <c r="P7" s="3">
        <f t="shared" si="3"/>
        <v>2.84</v>
      </c>
      <c r="Q7" s="3">
        <f t="shared" si="3"/>
        <v>3.7200000000000006</v>
      </c>
      <c r="R7" s="3">
        <f t="shared" si="3"/>
        <v>2.66</v>
      </c>
      <c r="S7" s="3">
        <f t="shared" si="3"/>
        <v>2.98</v>
      </c>
      <c r="T7" s="3">
        <f t="shared" si="3"/>
        <v>3.46</v>
      </c>
      <c r="U7" s="3">
        <f t="shared" si="3"/>
        <v>3.6499999999999995</v>
      </c>
      <c r="V7" s="3">
        <f t="shared" si="3"/>
        <v>2.5499999999999998</v>
      </c>
      <c r="AB7" s="3" t="s">
        <v>16</v>
      </c>
      <c r="AC7" s="3">
        <f t="shared" si="1"/>
        <v>3.1900000000000004</v>
      </c>
      <c r="AD7" s="3">
        <f t="shared" si="0"/>
        <v>2.84</v>
      </c>
      <c r="AE7" s="3">
        <f t="shared" si="0"/>
        <v>3.7200000000000006</v>
      </c>
      <c r="AF7" s="3">
        <f t="shared" si="0"/>
        <v>2.66</v>
      </c>
      <c r="AG7" s="3">
        <f t="shared" si="0"/>
        <v>2.98</v>
      </c>
      <c r="AH7" s="3">
        <f t="shared" si="0"/>
        <v>3.46</v>
      </c>
      <c r="AI7" s="3">
        <f t="shared" si="0"/>
        <v>3.6499999999999995</v>
      </c>
      <c r="AJ7" s="3">
        <f t="shared" si="0"/>
        <v>2.5499999999999998</v>
      </c>
      <c r="AN7" s="211" t="s">
        <v>89</v>
      </c>
      <c r="AO7" s="212"/>
      <c r="AP7" s="212"/>
      <c r="AQ7" s="212"/>
      <c r="AR7" s="212"/>
      <c r="AS7" s="212"/>
      <c r="AT7" s="212"/>
      <c r="AU7" s="212"/>
      <c r="AV7" s="212"/>
    </row>
    <row r="8" spans="1:64" ht="20.25" x14ac:dyDescent="0.3">
      <c r="A8" s="2"/>
      <c r="B8" s="3" t="s">
        <v>17</v>
      </c>
      <c r="C8" s="3">
        <v>1.5399897309148012</v>
      </c>
      <c r="D8" s="3">
        <v>1.5511687429327707</v>
      </c>
      <c r="E8" s="3">
        <v>1.5865523683587508</v>
      </c>
      <c r="F8" s="3">
        <v>1.5774459169622053</v>
      </c>
      <c r="G8" s="3">
        <v>1.5529137022010593</v>
      </c>
      <c r="H8" s="3">
        <v>1.5010750630403464</v>
      </c>
      <c r="I8" s="3">
        <v>1.5278906589457606</v>
      </c>
      <c r="J8" s="3">
        <v>1.5670201826136967</v>
      </c>
      <c r="L8" s="14"/>
      <c r="M8" s="2"/>
      <c r="N8" s="3" t="s">
        <v>17</v>
      </c>
      <c r="O8" s="3">
        <v>1.5399897309148012</v>
      </c>
      <c r="P8" s="3">
        <v>1.5511687429327707</v>
      </c>
      <c r="Q8" s="3">
        <v>1.5865523683587508</v>
      </c>
      <c r="R8" s="3">
        <v>1.5774459169622053</v>
      </c>
      <c r="S8" s="3">
        <v>1.5529137022010593</v>
      </c>
      <c r="T8" s="3">
        <v>1.5010750630403464</v>
      </c>
      <c r="U8" s="3">
        <v>1.5278906589457606</v>
      </c>
      <c r="V8" s="3">
        <v>1.5670201826136967</v>
      </c>
      <c r="AA8" s="2"/>
      <c r="AB8" s="3" t="s">
        <v>17</v>
      </c>
      <c r="AC8" s="3">
        <f t="shared" si="1"/>
        <v>1.5399897309148012</v>
      </c>
      <c r="AD8" s="3">
        <f t="shared" si="0"/>
        <v>1.5511687429327707</v>
      </c>
      <c r="AE8" s="3">
        <f t="shared" si="0"/>
        <v>1.5865523683587508</v>
      </c>
      <c r="AF8" s="3">
        <f t="shared" si="0"/>
        <v>1.5774459169622053</v>
      </c>
      <c r="AG8" s="3">
        <f t="shared" si="0"/>
        <v>1.5529137022010593</v>
      </c>
      <c r="AH8" s="3">
        <f t="shared" si="0"/>
        <v>1.5010750630403464</v>
      </c>
      <c r="AI8" s="3">
        <f t="shared" si="0"/>
        <v>1.5278906589457606</v>
      </c>
      <c r="AJ8" s="3">
        <f t="shared" si="0"/>
        <v>1.5670201826136967</v>
      </c>
      <c r="BB8" s="203" t="s">
        <v>247</v>
      </c>
      <c r="BH8" s="46" t="str">
        <f>BB8</f>
        <v>Agonistas-sensibilidos 5-HT</v>
      </c>
      <c r="BI8" s="46">
        <f>BG25</f>
        <v>1227.4849187515538</v>
      </c>
      <c r="BJ8" s="24">
        <f>BJ25</f>
        <v>62.861489362331206</v>
      </c>
    </row>
    <row r="9" spans="1:64" x14ac:dyDescent="0.25">
      <c r="A9" s="2"/>
      <c r="B9" s="3" t="s">
        <v>18</v>
      </c>
      <c r="C9" s="3">
        <v>3.19</v>
      </c>
      <c r="D9" s="3">
        <v>3.48</v>
      </c>
      <c r="E9" s="3">
        <v>3.91</v>
      </c>
      <c r="F9" s="3">
        <v>3.17</v>
      </c>
      <c r="G9" s="3">
        <v>3</v>
      </c>
      <c r="H9" s="3">
        <v>3.53</v>
      </c>
      <c r="I9" s="3">
        <v>3.49</v>
      </c>
      <c r="J9" s="3">
        <v>3.45</v>
      </c>
      <c r="L9" s="14"/>
      <c r="M9" s="2"/>
      <c r="N9" s="3" t="s">
        <v>18</v>
      </c>
      <c r="O9" s="3">
        <v>3.19</v>
      </c>
      <c r="P9" s="3">
        <v>3.48</v>
      </c>
      <c r="Q9" s="3">
        <v>3.91</v>
      </c>
      <c r="R9" s="3">
        <v>3.17</v>
      </c>
      <c r="S9" s="3">
        <v>3</v>
      </c>
      <c r="T9" s="3">
        <v>3.53</v>
      </c>
      <c r="U9" s="3">
        <v>3.49</v>
      </c>
      <c r="V9" s="3">
        <v>3.45</v>
      </c>
      <c r="AA9" s="2"/>
      <c r="AB9" s="3" t="s">
        <v>18</v>
      </c>
      <c r="AC9" s="3">
        <f t="shared" si="1"/>
        <v>3.19</v>
      </c>
      <c r="AD9" s="3">
        <f t="shared" si="0"/>
        <v>3.48</v>
      </c>
      <c r="AE9" s="3">
        <f t="shared" si="0"/>
        <v>3.91</v>
      </c>
      <c r="AF9" s="3">
        <f t="shared" si="0"/>
        <v>3.17</v>
      </c>
      <c r="AG9" s="3">
        <f t="shared" si="0"/>
        <v>3</v>
      </c>
      <c r="AH9" s="3">
        <f t="shared" si="0"/>
        <v>3.53</v>
      </c>
      <c r="AI9" s="3">
        <f t="shared" si="0"/>
        <v>3.49</v>
      </c>
      <c r="AJ9" s="3">
        <f t="shared" si="0"/>
        <v>3.45</v>
      </c>
      <c r="AS9" s="18" t="s">
        <v>227</v>
      </c>
      <c r="AY9" s="216" t="s">
        <v>105</v>
      </c>
      <c r="AZ9" s="216"/>
      <c r="BA9" s="216"/>
      <c r="BB9" s="216"/>
      <c r="BC9" s="216"/>
      <c r="BD9" s="216"/>
      <c r="BE9" s="216"/>
      <c r="BF9" s="216"/>
      <c r="BH9" s="46" t="str">
        <f>BB31</f>
        <v>Agonistas-sensibilidos 5-HT2A</v>
      </c>
      <c r="BI9" s="46">
        <f>BG48</f>
        <v>549.69010186981166</v>
      </c>
      <c r="BJ9" s="46">
        <f>BJ48</f>
        <v>59.012443387848208</v>
      </c>
    </row>
    <row r="10" spans="1:64" x14ac:dyDescent="0.25">
      <c r="B10" s="3" t="s">
        <v>16</v>
      </c>
      <c r="C10" s="3">
        <f t="shared" ref="C10:J10" si="4">C9-C8</f>
        <v>1.6500102690851988</v>
      </c>
      <c r="D10" s="3">
        <f t="shared" si="4"/>
        <v>1.9288312570672292</v>
      </c>
      <c r="E10" s="3">
        <f t="shared" si="4"/>
        <v>2.3234476316412493</v>
      </c>
      <c r="F10" s="3">
        <f t="shared" si="4"/>
        <v>1.5925540830377947</v>
      </c>
      <c r="G10" s="3">
        <f t="shared" si="4"/>
        <v>1.4470862977989407</v>
      </c>
      <c r="H10" s="3">
        <f t="shared" si="4"/>
        <v>2.0289249369596534</v>
      </c>
      <c r="I10" s="3">
        <f t="shared" si="4"/>
        <v>1.9621093410542396</v>
      </c>
      <c r="J10" s="3">
        <f t="shared" si="4"/>
        <v>1.8829798173863035</v>
      </c>
      <c r="L10" s="14"/>
      <c r="N10" s="3" t="s">
        <v>16</v>
      </c>
      <c r="O10" s="3">
        <f t="shared" ref="O10:V10" si="5">O9-O8</f>
        <v>1.6500102690851988</v>
      </c>
      <c r="P10" s="3">
        <f t="shared" si="5"/>
        <v>1.9288312570672292</v>
      </c>
      <c r="Q10" s="3">
        <f t="shared" si="5"/>
        <v>2.3234476316412493</v>
      </c>
      <c r="R10" s="3">
        <f t="shared" si="5"/>
        <v>1.5925540830377947</v>
      </c>
      <c r="S10" s="3">
        <f t="shared" si="5"/>
        <v>1.4470862977989407</v>
      </c>
      <c r="T10" s="3">
        <f t="shared" si="5"/>
        <v>2.0289249369596534</v>
      </c>
      <c r="U10" s="3">
        <f t="shared" si="5"/>
        <v>1.9621093410542396</v>
      </c>
      <c r="V10" s="3">
        <f t="shared" si="5"/>
        <v>1.8829798173863035</v>
      </c>
      <c r="AB10" s="3" t="s">
        <v>16</v>
      </c>
      <c r="AC10" s="3">
        <f t="shared" si="1"/>
        <v>1.6500102690851988</v>
      </c>
      <c r="AD10" s="3">
        <f t="shared" si="0"/>
        <v>1.9288312570672292</v>
      </c>
      <c r="AE10" s="3">
        <f t="shared" si="0"/>
        <v>2.3234476316412493</v>
      </c>
      <c r="AF10" s="3">
        <f t="shared" si="0"/>
        <v>1.5925540830377947</v>
      </c>
      <c r="AG10" s="3">
        <f t="shared" si="0"/>
        <v>1.4470862977989407</v>
      </c>
      <c r="AH10" s="3">
        <f t="shared" si="0"/>
        <v>2.0289249369596534</v>
      </c>
      <c r="AI10" s="3">
        <f t="shared" si="0"/>
        <v>1.9621093410542396</v>
      </c>
      <c r="AJ10" s="3">
        <f t="shared" si="0"/>
        <v>1.8829798173863035</v>
      </c>
      <c r="AO10" s="18" t="s">
        <v>24</v>
      </c>
      <c r="AP10" s="18" t="s">
        <v>25</v>
      </c>
      <c r="AQ10" s="18" t="s">
        <v>26</v>
      </c>
      <c r="AR10" s="18" t="s">
        <v>27</v>
      </c>
      <c r="AS10" s="18" t="s">
        <v>65</v>
      </c>
      <c r="BH10" s="46" t="str">
        <f>BB54</f>
        <v>Agonistas-sensibilidos 5-HT2C</v>
      </c>
      <c r="BI10" s="46">
        <f>BG71</f>
        <v>324.62552377035047</v>
      </c>
      <c r="BJ10" s="46">
        <f>BJ71</f>
        <v>25.821916865007726</v>
      </c>
    </row>
    <row r="11" spans="1:64" x14ac:dyDescent="0.25">
      <c r="A11" s="6" t="s">
        <v>19</v>
      </c>
      <c r="B11" s="5">
        <v>0</v>
      </c>
      <c r="C11" s="42">
        <v>1.5399897309148012</v>
      </c>
      <c r="D11" s="4">
        <v>1.5511687429327707</v>
      </c>
      <c r="E11" s="4">
        <v>1.5865523683587508</v>
      </c>
      <c r="F11" s="4">
        <v>1.5774459169622053</v>
      </c>
      <c r="G11" s="4">
        <v>1.5529137022010593</v>
      </c>
      <c r="H11" s="4">
        <v>1.5010750630403464</v>
      </c>
      <c r="I11" s="4">
        <v>1.5278906589457606</v>
      </c>
      <c r="J11" s="4">
        <v>1.5670201826136967</v>
      </c>
      <c r="L11" s="14"/>
      <c r="M11" s="6" t="s">
        <v>19</v>
      </c>
      <c r="N11" s="7">
        <v>0</v>
      </c>
      <c r="O11" s="39">
        <f>C11-C$8</f>
        <v>0</v>
      </c>
      <c r="P11" s="39">
        <f t="shared" ref="P11:V24" si="6">D11-D$8</f>
        <v>0</v>
      </c>
      <c r="Q11" s="39">
        <f t="shared" si="6"/>
        <v>0</v>
      </c>
      <c r="R11" s="39">
        <f t="shared" si="6"/>
        <v>0</v>
      </c>
      <c r="S11" s="39">
        <f t="shared" si="6"/>
        <v>0</v>
      </c>
      <c r="T11" s="39">
        <f t="shared" si="6"/>
        <v>0</v>
      </c>
      <c r="U11" s="39">
        <f t="shared" si="6"/>
        <v>0</v>
      </c>
      <c r="V11" s="39">
        <f t="shared" si="6"/>
        <v>0</v>
      </c>
      <c r="AA11" s="6" t="s">
        <v>19</v>
      </c>
      <c r="AB11" s="7">
        <v>0</v>
      </c>
      <c r="AC11" s="4">
        <f>(O11*100)/O$7</f>
        <v>0</v>
      </c>
      <c r="AD11" s="4">
        <f t="shared" ref="AD11:AJ24" si="7">(P11*100)/P$7</f>
        <v>0</v>
      </c>
      <c r="AE11" s="4">
        <f t="shared" si="7"/>
        <v>0</v>
      </c>
      <c r="AF11" s="4">
        <f t="shared" si="7"/>
        <v>0</v>
      </c>
      <c r="AG11" s="4">
        <f t="shared" si="7"/>
        <v>0</v>
      </c>
      <c r="AH11" s="4">
        <f t="shared" si="7"/>
        <v>0</v>
      </c>
      <c r="AI11" s="4">
        <f t="shared" si="7"/>
        <v>0</v>
      </c>
      <c r="AJ11" s="4">
        <f t="shared" si="7"/>
        <v>0</v>
      </c>
      <c r="AK11" s="16"/>
      <c r="AL11" s="16"/>
      <c r="AM11" s="16"/>
      <c r="AN11" s="16">
        <v>0</v>
      </c>
      <c r="AO11" s="16">
        <f>AVERAGE(AC11:AJ11)</f>
        <v>0</v>
      </c>
      <c r="AP11" s="24">
        <f>COUNT(AC11:AJ11)</f>
        <v>8</v>
      </c>
      <c r="AQ11" s="16">
        <f>STDEV(AC11:AJ11)</f>
        <v>0</v>
      </c>
      <c r="AR11" s="16">
        <f>(AQ11)/SQRT(AP11)</f>
        <v>0</v>
      </c>
      <c r="AS11" s="24" t="e">
        <f>TTEST('Agonistas C'!AC11:AJ11,AC11:AJ11,1,1)</f>
        <v>#DIV/0!</v>
      </c>
      <c r="AX11" s="46">
        <f>AB11</f>
        <v>0</v>
      </c>
      <c r="AY11" s="45" t="s">
        <v>6</v>
      </c>
      <c r="AZ11" s="45" t="s">
        <v>7</v>
      </c>
      <c r="BA11" s="45" t="s">
        <v>8</v>
      </c>
      <c r="BB11" s="45" t="s">
        <v>9</v>
      </c>
      <c r="BC11" s="45" t="s">
        <v>10</v>
      </c>
      <c r="BD11" s="45" t="s">
        <v>11</v>
      </c>
      <c r="BE11" s="45" t="s">
        <v>12</v>
      </c>
      <c r="BF11" s="45" t="s">
        <v>13</v>
      </c>
      <c r="BH11" s="46" t="str">
        <f>BB77</f>
        <v>Agonistas-sensibilidos 5-HT2B</v>
      </c>
      <c r="BI11" s="46">
        <f>BG94</f>
        <v>28.752521563126585</v>
      </c>
      <c r="BJ11" s="46">
        <f>BJ94</f>
        <v>2.6823134302741996</v>
      </c>
    </row>
    <row r="12" spans="1:64" x14ac:dyDescent="0.25">
      <c r="A12" s="2"/>
      <c r="B12" s="5">
        <v>2</v>
      </c>
      <c r="C12" s="4">
        <v>2.2956496755612301</v>
      </c>
      <c r="D12" s="4">
        <v>2.087715115463523</v>
      </c>
      <c r="E12" s="4">
        <v>2.7696560849033101</v>
      </c>
      <c r="F12" s="4">
        <v>1.7523907778555881</v>
      </c>
      <c r="G12" s="4">
        <v>2.0422704309700523</v>
      </c>
      <c r="H12" s="4">
        <v>2.5740273775216149</v>
      </c>
      <c r="I12" s="4">
        <v>2.0709458864165549</v>
      </c>
      <c r="J12" s="4">
        <v>2.1630081022981185</v>
      </c>
      <c r="L12" s="14"/>
      <c r="M12" s="2"/>
      <c r="N12" s="7">
        <v>2</v>
      </c>
      <c r="O12" s="39">
        <f t="shared" ref="O12:O24" si="8">C12-C$8</f>
        <v>0.75565994464642894</v>
      </c>
      <c r="P12" s="39">
        <f t="shared" si="6"/>
        <v>0.53654637253075221</v>
      </c>
      <c r="Q12" s="39">
        <f t="shared" si="6"/>
        <v>1.1831037165445593</v>
      </c>
      <c r="R12" s="39">
        <f t="shared" si="6"/>
        <v>0.17494486089338279</v>
      </c>
      <c r="S12" s="39">
        <f t="shared" si="6"/>
        <v>0.48935672876899305</v>
      </c>
      <c r="T12" s="39">
        <f t="shared" si="6"/>
        <v>1.0729523144812685</v>
      </c>
      <c r="U12" s="39">
        <f t="shared" si="6"/>
        <v>0.54305522747079427</v>
      </c>
      <c r="V12" s="39">
        <f t="shared" si="6"/>
        <v>0.59598791968442177</v>
      </c>
      <c r="AA12" s="2"/>
      <c r="AB12" s="7">
        <v>2</v>
      </c>
      <c r="AC12" s="4">
        <f t="shared" ref="AC12:AC24" si="9">(O12*100)/O$7</f>
        <v>23.68839951869683</v>
      </c>
      <c r="AD12" s="4">
        <f t="shared" si="7"/>
        <v>18.892477906012402</v>
      </c>
      <c r="AE12" s="4">
        <f t="shared" si="7"/>
        <v>31.803863347972015</v>
      </c>
      <c r="AF12" s="4">
        <f t="shared" si="7"/>
        <v>6.5768744696760448</v>
      </c>
      <c r="AG12" s="4">
        <f t="shared" si="7"/>
        <v>16.42136673721453</v>
      </c>
      <c r="AH12" s="4">
        <f t="shared" si="7"/>
        <v>31.010182499458629</v>
      </c>
      <c r="AI12" s="4">
        <f t="shared" si="7"/>
        <v>14.87822541015875</v>
      </c>
      <c r="AJ12" s="4">
        <f t="shared" si="7"/>
        <v>23.372075281742031</v>
      </c>
      <c r="AK12" s="16"/>
      <c r="AL12" s="16"/>
      <c r="AM12" s="16"/>
      <c r="AN12" s="16">
        <v>2</v>
      </c>
      <c r="AO12" s="16">
        <f t="shared" ref="AO12:AO24" si="10">AVERAGE(AC12:AJ12)</f>
        <v>20.830433146366406</v>
      </c>
      <c r="AP12" s="24">
        <f t="shared" ref="AP12:AP24" si="11">COUNT(AC12:AJ12)</f>
        <v>8</v>
      </c>
      <c r="AQ12" s="16">
        <f t="shared" ref="AQ12:AQ23" si="12">STDEV(AC12:AJ12)</f>
        <v>8.455426261196596</v>
      </c>
      <c r="AR12" s="16">
        <f t="shared" ref="AR12:AR24" si="13">(AQ12)/SQRT(AP12)</f>
        <v>2.9894446235574645</v>
      </c>
      <c r="AS12" s="24">
        <f>TTEST('Agonistas C'!AC12:AJ12,AC12:AJ12,1,2)</f>
        <v>0.41039851410541089</v>
      </c>
      <c r="AX12" s="46">
        <f t="shared" ref="AX12:AX24" si="14">AB12</f>
        <v>2</v>
      </c>
      <c r="AY12" s="46">
        <f t="shared" ref="AY12:AY24" si="15">(($AB12-$AB11)*AC11)+(($AB12-$AB11)*(AC12-AC11)/2)</f>
        <v>23.68839951869683</v>
      </c>
      <c r="AZ12" s="46">
        <f t="shared" ref="AZ12:AZ24" si="16">(($AB12-$AB11)*AD11)+(($AB12-$AB11)*(AD12-AD11)/2)</f>
        <v>18.892477906012402</v>
      </c>
      <c r="BA12" s="46">
        <f t="shared" ref="BA12:BA24" si="17">(($AB12-$AB11)*AE11)+(($AB12-$AB11)*(AE12-AE11)/2)</f>
        <v>31.803863347972015</v>
      </c>
      <c r="BB12" s="46">
        <f t="shared" ref="BB12:BB24" si="18">(($AB12-$AB11)*AF11)+(($AB12-$AB11)*(AF12-AF11)/2)</f>
        <v>6.5768744696760448</v>
      </c>
      <c r="BC12" s="46">
        <f t="shared" ref="BC12:BC24" si="19">(($AB12-$AB11)*AG11)+(($AB12-$AB11)*(AG12-AG11)/2)</f>
        <v>16.42136673721453</v>
      </c>
      <c r="BD12" s="46">
        <f t="shared" ref="BD12:BD24" si="20">(($AB12-$AB11)*AH11)+(($AB12-$AB11)*(AH12-AH11)/2)</f>
        <v>31.010182499458629</v>
      </c>
      <c r="BE12" s="46">
        <f t="shared" ref="BE12:BE24" si="21">(($AB12-$AB11)*AI11)+(($AB12-$AB11)*(AI12-AI11)/2)</f>
        <v>14.87822541015875</v>
      </c>
      <c r="BF12" s="46">
        <f t="shared" ref="BF12:BF24" si="22">(($AB12-$AB11)*AJ11)+(($AB12-$AB11)*(AJ12-AJ11)/2)</f>
        <v>23.372075281742031</v>
      </c>
    </row>
    <row r="13" spans="1:64" x14ac:dyDescent="0.25">
      <c r="A13" s="2"/>
      <c r="B13" s="5">
        <v>4</v>
      </c>
      <c r="C13" s="4">
        <v>3.0150294892418814</v>
      </c>
      <c r="D13" s="4">
        <v>2.8167740336635658</v>
      </c>
      <c r="E13" s="4">
        <v>3.5106929699960112</v>
      </c>
      <c r="F13" s="4">
        <v>2.1946154142680925</v>
      </c>
      <c r="G13" s="4">
        <v>2.4931476148604879</v>
      </c>
      <c r="H13" s="4">
        <v>3.1984504457853031</v>
      </c>
      <c r="I13" s="4">
        <v>2.7068215507169353</v>
      </c>
      <c r="J13" s="4">
        <v>2.7538075081970397</v>
      </c>
      <c r="L13" s="14"/>
      <c r="M13" s="2"/>
      <c r="N13" s="5">
        <v>4</v>
      </c>
      <c r="O13" s="39">
        <f t="shared" si="8"/>
        <v>1.4750397583270802</v>
      </c>
      <c r="P13" s="39">
        <f t="shared" si="6"/>
        <v>1.2656052907307951</v>
      </c>
      <c r="Q13" s="39">
        <f t="shared" si="6"/>
        <v>1.9241406016372604</v>
      </c>
      <c r="R13" s="39">
        <f t="shared" si="6"/>
        <v>0.61716949730588722</v>
      </c>
      <c r="S13" s="39">
        <f t="shared" si="6"/>
        <v>0.94023391265942857</v>
      </c>
      <c r="T13" s="39">
        <f t="shared" si="6"/>
        <v>1.6973753827449567</v>
      </c>
      <c r="U13" s="39">
        <f t="shared" si="6"/>
        <v>1.1789308917711747</v>
      </c>
      <c r="V13" s="39">
        <f t="shared" si="6"/>
        <v>1.186787325583343</v>
      </c>
      <c r="AA13" s="2"/>
      <c r="AB13" s="5">
        <v>4</v>
      </c>
      <c r="AC13" s="4">
        <f t="shared" si="9"/>
        <v>46.239490856648274</v>
      </c>
      <c r="AD13" s="4">
        <f t="shared" si="7"/>
        <v>44.563566575027998</v>
      </c>
      <c r="AE13" s="4">
        <f t="shared" si="7"/>
        <v>51.724209721431727</v>
      </c>
      <c r="AF13" s="4">
        <f t="shared" si="7"/>
        <v>23.201860800973204</v>
      </c>
      <c r="AG13" s="4">
        <f t="shared" si="7"/>
        <v>31.551473579175457</v>
      </c>
      <c r="AH13" s="4">
        <f t="shared" si="7"/>
        <v>49.057091986848462</v>
      </c>
      <c r="AI13" s="4">
        <f t="shared" si="7"/>
        <v>32.299476486881503</v>
      </c>
      <c r="AJ13" s="4">
        <f t="shared" si="7"/>
        <v>46.540679434640907</v>
      </c>
      <c r="AK13" s="16"/>
      <c r="AL13" s="16"/>
      <c r="AM13" s="16"/>
      <c r="AN13" s="16">
        <v>4</v>
      </c>
      <c r="AO13" s="16">
        <f t="shared" si="10"/>
        <v>40.647231180203434</v>
      </c>
      <c r="AP13" s="24">
        <f t="shared" si="11"/>
        <v>8</v>
      </c>
      <c r="AQ13" s="16">
        <f t="shared" si="12"/>
        <v>10.222718106231534</v>
      </c>
      <c r="AR13" s="16">
        <f t="shared" si="13"/>
        <v>3.6142766475374093</v>
      </c>
      <c r="AS13" s="46">
        <f>TTEST('Agonistas C'!AC13:AJ13,AC13:AJ13,1,2)</f>
        <v>0.2002894345737759</v>
      </c>
      <c r="AX13" s="46">
        <f t="shared" si="14"/>
        <v>4</v>
      </c>
      <c r="AY13" s="46">
        <f t="shared" si="15"/>
        <v>69.9278903753451</v>
      </c>
      <c r="AZ13" s="46">
        <f t="shared" si="16"/>
        <v>63.456044481040401</v>
      </c>
      <c r="BA13" s="46">
        <f t="shared" si="17"/>
        <v>83.528073069403746</v>
      </c>
      <c r="BB13" s="46">
        <f t="shared" si="18"/>
        <v>29.77873527064925</v>
      </c>
      <c r="BC13" s="46">
        <f t="shared" si="19"/>
        <v>47.972840316389991</v>
      </c>
      <c r="BD13" s="46">
        <f t="shared" si="20"/>
        <v>80.067274486307099</v>
      </c>
      <c r="BE13" s="46">
        <f t="shared" si="21"/>
        <v>47.177701897040251</v>
      </c>
      <c r="BF13" s="46">
        <f t="shared" si="22"/>
        <v>69.912754716382935</v>
      </c>
    </row>
    <row r="14" spans="1:64" x14ac:dyDescent="0.25">
      <c r="A14" s="2"/>
      <c r="B14" s="5">
        <v>6</v>
      </c>
      <c r="C14" s="4">
        <v>3.1155336708169821</v>
      </c>
      <c r="D14" s="4">
        <v>3.1030854676899162</v>
      </c>
      <c r="E14" s="4">
        <v>3.6854267905203373</v>
      </c>
      <c r="F14" s="4">
        <v>2.5324796375475422</v>
      </c>
      <c r="G14" s="4">
        <v>2.7197092450662357</v>
      </c>
      <c r="H14" s="4">
        <v>3.4271124144452454</v>
      </c>
      <c r="I14" s="4">
        <v>3.057555262401241</v>
      </c>
      <c r="J14" s="4">
        <v>3.010175285206008</v>
      </c>
      <c r="L14" s="14"/>
      <c r="M14" s="2"/>
      <c r="N14" s="5">
        <v>6</v>
      </c>
      <c r="O14" s="39">
        <f t="shared" si="8"/>
        <v>1.5755439399021809</v>
      </c>
      <c r="P14" s="39">
        <f t="shared" si="6"/>
        <v>1.5519167247571455</v>
      </c>
      <c r="Q14" s="39">
        <f t="shared" si="6"/>
        <v>2.0988744221615865</v>
      </c>
      <c r="R14" s="39">
        <f t="shared" si="6"/>
        <v>0.95503372058533698</v>
      </c>
      <c r="S14" s="39">
        <f t="shared" si="6"/>
        <v>1.1667955428651764</v>
      </c>
      <c r="T14" s="39">
        <f t="shared" si="6"/>
        <v>1.926037351404899</v>
      </c>
      <c r="U14" s="39">
        <f t="shared" si="6"/>
        <v>1.5296646034554804</v>
      </c>
      <c r="V14" s="39">
        <f t="shared" si="6"/>
        <v>1.4431551025923113</v>
      </c>
      <c r="AA14" s="2"/>
      <c r="AB14" s="5">
        <v>6</v>
      </c>
      <c r="AC14" s="4">
        <f t="shared" si="9"/>
        <v>49.390092159942974</v>
      </c>
      <c r="AD14" s="4">
        <f t="shared" si="7"/>
        <v>54.644955097082587</v>
      </c>
      <c r="AE14" s="4">
        <f t="shared" si="7"/>
        <v>56.421355434451243</v>
      </c>
      <c r="AF14" s="4">
        <f t="shared" si="7"/>
        <v>35.903523330275824</v>
      </c>
      <c r="AG14" s="4">
        <f t="shared" si="7"/>
        <v>39.154212847824709</v>
      </c>
      <c r="AH14" s="4">
        <f t="shared" si="7"/>
        <v>55.66581940476587</v>
      </c>
      <c r="AI14" s="4">
        <f t="shared" si="7"/>
        <v>41.908619272752894</v>
      </c>
      <c r="AJ14" s="4">
        <f t="shared" si="7"/>
        <v>56.594317748718098</v>
      </c>
      <c r="AK14" s="16"/>
      <c r="AL14" s="16"/>
      <c r="AM14" s="16"/>
      <c r="AN14" s="16">
        <v>6</v>
      </c>
      <c r="AO14" s="16">
        <f t="shared" si="10"/>
        <v>48.710361911976776</v>
      </c>
      <c r="AP14" s="24">
        <f t="shared" si="11"/>
        <v>8</v>
      </c>
      <c r="AQ14" s="16">
        <f t="shared" si="12"/>
        <v>8.5128038144257179</v>
      </c>
      <c r="AR14" s="16">
        <f t="shared" si="13"/>
        <v>3.0097306520455662</v>
      </c>
      <c r="AS14" s="46">
        <f>TTEST('Agonistas C'!AC14:AJ14,AC14:AJ14,1,2)</f>
        <v>0.10267525819951116</v>
      </c>
      <c r="AX14" s="46">
        <f t="shared" si="14"/>
        <v>6</v>
      </c>
      <c r="AY14" s="46">
        <f t="shared" si="15"/>
        <v>95.629583016591255</v>
      </c>
      <c r="AZ14" s="46">
        <f t="shared" si="16"/>
        <v>99.208521672110578</v>
      </c>
      <c r="BA14" s="46">
        <f t="shared" si="17"/>
        <v>108.14556515588296</v>
      </c>
      <c r="BB14" s="46">
        <f t="shared" si="18"/>
        <v>59.105384131249025</v>
      </c>
      <c r="BC14" s="46">
        <f t="shared" si="19"/>
        <v>70.70568642700016</v>
      </c>
      <c r="BD14" s="46">
        <f t="shared" si="20"/>
        <v>104.72291139161433</v>
      </c>
      <c r="BE14" s="46">
        <f t="shared" si="21"/>
        <v>74.208095759634404</v>
      </c>
      <c r="BF14" s="46">
        <f t="shared" si="22"/>
        <v>103.134997183359</v>
      </c>
    </row>
    <row r="15" spans="1:64" x14ac:dyDescent="0.25">
      <c r="A15" s="2"/>
      <c r="B15" s="5">
        <v>8</v>
      </c>
      <c r="C15" s="4">
        <v>3.0921687968293101</v>
      </c>
      <c r="D15" s="4">
        <v>3.1850679966441375</v>
      </c>
      <c r="E15" s="4">
        <v>3.579929421164771</v>
      </c>
      <c r="F15" s="4">
        <v>2.6840009187397214</v>
      </c>
      <c r="G15" s="4">
        <v>2.7757055613585107</v>
      </c>
      <c r="H15" s="4">
        <v>3.5238540165706063</v>
      </c>
      <c r="I15" s="4">
        <v>3.1835764661665986</v>
      </c>
      <c r="J15" s="4">
        <v>3.0561759744767851</v>
      </c>
      <c r="L15" s="14"/>
      <c r="M15" s="2"/>
      <c r="N15" s="5">
        <v>8</v>
      </c>
      <c r="O15" s="39">
        <f t="shared" si="8"/>
        <v>1.5521790659145089</v>
      </c>
      <c r="P15" s="39">
        <f t="shared" si="6"/>
        <v>1.6338992537113668</v>
      </c>
      <c r="Q15" s="39">
        <f t="shared" si="6"/>
        <v>1.9933770528060202</v>
      </c>
      <c r="R15" s="39">
        <f t="shared" si="6"/>
        <v>1.1065550017775161</v>
      </c>
      <c r="S15" s="39">
        <f t="shared" si="6"/>
        <v>1.2227918591574514</v>
      </c>
      <c r="T15" s="39">
        <f t="shared" si="6"/>
        <v>2.0227789535302598</v>
      </c>
      <c r="U15" s="39">
        <f t="shared" si="6"/>
        <v>1.655685807220838</v>
      </c>
      <c r="V15" s="39">
        <f t="shared" si="6"/>
        <v>1.4891557918630884</v>
      </c>
      <c r="AA15" s="2"/>
      <c r="AB15" s="5">
        <v>8</v>
      </c>
      <c r="AC15" s="4">
        <f t="shared" si="9"/>
        <v>48.657650969106854</v>
      </c>
      <c r="AD15" s="4">
        <f t="shared" si="7"/>
        <v>57.531663863076297</v>
      </c>
      <c r="AE15" s="4">
        <f t="shared" si="7"/>
        <v>53.585404645323116</v>
      </c>
      <c r="AF15" s="4">
        <f t="shared" si="7"/>
        <v>41.5998120968991</v>
      </c>
      <c r="AG15" s="4">
        <f t="shared" si="7"/>
        <v>41.033283864344007</v>
      </c>
      <c r="AH15" s="4">
        <f t="shared" si="7"/>
        <v>58.461819466192487</v>
      </c>
      <c r="AI15" s="4">
        <f t="shared" si="7"/>
        <v>45.361254992351732</v>
      </c>
      <c r="AJ15" s="4">
        <f t="shared" si="7"/>
        <v>58.398266347572097</v>
      </c>
      <c r="AK15" s="16"/>
      <c r="AL15" s="16"/>
      <c r="AM15" s="16"/>
      <c r="AN15" s="16">
        <v>8</v>
      </c>
      <c r="AO15" s="16">
        <f t="shared" si="10"/>
        <v>50.578644530608209</v>
      </c>
      <c r="AP15" s="24">
        <f t="shared" si="11"/>
        <v>8</v>
      </c>
      <c r="AQ15" s="16">
        <f t="shared" si="12"/>
        <v>7.4000070330990981</v>
      </c>
      <c r="AR15" s="16">
        <f t="shared" si="13"/>
        <v>2.6162975769662582</v>
      </c>
      <c r="AS15" s="46">
        <f>TTEST('Agonistas C'!AC15:AJ15,AC15:AJ15,1,2)</f>
        <v>9.6444874213380161E-2</v>
      </c>
      <c r="AX15" s="46">
        <f t="shared" si="14"/>
        <v>8</v>
      </c>
      <c r="AY15" s="46">
        <f t="shared" si="15"/>
        <v>98.04774312904982</v>
      </c>
      <c r="AZ15" s="46">
        <f t="shared" si="16"/>
        <v>112.17661896015889</v>
      </c>
      <c r="BA15" s="46">
        <f t="shared" si="17"/>
        <v>110.00676007977435</v>
      </c>
      <c r="BB15" s="46">
        <f t="shared" si="18"/>
        <v>77.503335427174932</v>
      </c>
      <c r="BC15" s="46">
        <f t="shared" si="19"/>
        <v>80.187496712168723</v>
      </c>
      <c r="BD15" s="46">
        <f t="shared" si="20"/>
        <v>114.12763887095835</v>
      </c>
      <c r="BE15" s="46">
        <f t="shared" si="21"/>
        <v>87.269874265104619</v>
      </c>
      <c r="BF15" s="46">
        <f t="shared" si="22"/>
        <v>114.99258409629019</v>
      </c>
    </row>
    <row r="16" spans="1:64" x14ac:dyDescent="0.25">
      <c r="A16" s="2"/>
      <c r="B16" s="5">
        <v>10</v>
      </c>
      <c r="C16" s="4">
        <v>3.0373376603858886</v>
      </c>
      <c r="D16" s="4">
        <v>3.2255364133600595</v>
      </c>
      <c r="E16" s="4">
        <v>3.5361242851001808</v>
      </c>
      <c r="F16" s="4">
        <v>2.7990274262010009</v>
      </c>
      <c r="G16" s="4">
        <v>2.8244943070232389</v>
      </c>
      <c r="H16" s="4">
        <v>3.4974699432636882</v>
      </c>
      <c r="I16" s="4">
        <v>3.2098941472742228</v>
      </c>
      <c r="J16" s="4">
        <v>3.0962956079211197</v>
      </c>
      <c r="L16" s="14"/>
      <c r="M16" s="2"/>
      <c r="N16" s="5">
        <v>10</v>
      </c>
      <c r="O16" s="39">
        <f t="shared" si="8"/>
        <v>1.4973479294710874</v>
      </c>
      <c r="P16" s="39">
        <f t="shared" si="6"/>
        <v>1.6743676704272887</v>
      </c>
      <c r="Q16" s="39">
        <f t="shared" si="6"/>
        <v>1.94957191674143</v>
      </c>
      <c r="R16" s="39">
        <f t="shared" si="6"/>
        <v>1.2215815092387956</v>
      </c>
      <c r="S16" s="39">
        <f t="shared" si="6"/>
        <v>1.2715806048221796</v>
      </c>
      <c r="T16" s="39">
        <f t="shared" si="6"/>
        <v>1.9963948802233418</v>
      </c>
      <c r="U16" s="39">
        <f t="shared" si="6"/>
        <v>1.6820034883284622</v>
      </c>
      <c r="V16" s="39">
        <f t="shared" si="6"/>
        <v>1.529275425307423</v>
      </c>
      <c r="AA16" s="2"/>
      <c r="AB16" s="5">
        <v>10</v>
      </c>
      <c r="AC16" s="4">
        <f t="shared" si="9"/>
        <v>46.938806566491756</v>
      </c>
      <c r="AD16" s="4">
        <f t="shared" si="7"/>
        <v>58.956608113636925</v>
      </c>
      <c r="AE16" s="4">
        <f t="shared" si="7"/>
        <v>52.407847224231986</v>
      </c>
      <c r="AF16" s="4">
        <f t="shared" si="7"/>
        <v>45.924116888676522</v>
      </c>
      <c r="AG16" s="4">
        <f t="shared" si="7"/>
        <v>42.670490094704014</v>
      </c>
      <c r="AH16" s="4">
        <f t="shared" si="7"/>
        <v>57.69927399489427</v>
      </c>
      <c r="AI16" s="4">
        <f t="shared" si="7"/>
        <v>46.082287351464728</v>
      </c>
      <c r="AJ16" s="4">
        <f t="shared" si="7"/>
        <v>59.971585306173452</v>
      </c>
      <c r="AK16" s="16"/>
      <c r="AL16" s="16"/>
      <c r="AM16" s="16"/>
      <c r="AN16" s="16">
        <v>10</v>
      </c>
      <c r="AO16" s="16">
        <f t="shared" si="10"/>
        <v>51.331376942534206</v>
      </c>
      <c r="AP16" s="24">
        <f t="shared" si="11"/>
        <v>8</v>
      </c>
      <c r="AQ16" s="16">
        <f t="shared" si="12"/>
        <v>6.8201727087601061</v>
      </c>
      <c r="AR16" s="16">
        <f t="shared" si="13"/>
        <v>2.4112951856138474</v>
      </c>
      <c r="AS16" s="46">
        <f>TTEST('Agonistas C'!AC16:AJ16,AC16:AJ16,1,2)</f>
        <v>5.8118146968129877E-2</v>
      </c>
      <c r="AX16" s="46">
        <f t="shared" si="14"/>
        <v>10</v>
      </c>
      <c r="AY16" s="46">
        <f t="shared" si="15"/>
        <v>95.596457535598603</v>
      </c>
      <c r="AZ16" s="46">
        <f t="shared" si="16"/>
        <v>116.48827197671322</v>
      </c>
      <c r="BA16" s="46">
        <f t="shared" si="17"/>
        <v>105.99325186955511</v>
      </c>
      <c r="BB16" s="46">
        <f t="shared" si="18"/>
        <v>87.523928985575623</v>
      </c>
      <c r="BC16" s="46">
        <f t="shared" si="19"/>
        <v>83.703773959048021</v>
      </c>
      <c r="BD16" s="46">
        <f t="shared" si="20"/>
        <v>116.16109346108675</v>
      </c>
      <c r="BE16" s="46">
        <f t="shared" si="21"/>
        <v>91.443542343816461</v>
      </c>
      <c r="BF16" s="46">
        <f t="shared" si="22"/>
        <v>118.36985165374554</v>
      </c>
    </row>
    <row r="17" spans="1:72" x14ac:dyDescent="0.25">
      <c r="A17" s="2"/>
      <c r="B17" s="5">
        <v>12</v>
      </c>
      <c r="C17" s="4">
        <v>3.0171428949292101</v>
      </c>
      <c r="D17" s="4">
        <v>3.2316014473898362</v>
      </c>
      <c r="E17" s="4">
        <v>3.4912240206339753</v>
      </c>
      <c r="F17" s="4">
        <v>2.795053783215975</v>
      </c>
      <c r="G17" s="4">
        <v>2.8242033892553855</v>
      </c>
      <c r="H17" s="4">
        <v>3.4798805610590779</v>
      </c>
      <c r="I17" s="4">
        <v>3.1815520291583197</v>
      </c>
      <c r="J17" s="4">
        <v>3.0855206601237932</v>
      </c>
      <c r="L17" s="14"/>
      <c r="M17" s="2"/>
      <c r="N17" s="5">
        <v>12</v>
      </c>
      <c r="O17" s="39">
        <f t="shared" si="8"/>
        <v>1.4771531640144089</v>
      </c>
      <c r="P17" s="39">
        <f t="shared" si="6"/>
        <v>1.6804327044570655</v>
      </c>
      <c r="Q17" s="39">
        <f t="shared" si="6"/>
        <v>1.9046716522752245</v>
      </c>
      <c r="R17" s="39">
        <f t="shared" si="6"/>
        <v>1.2176078662537697</v>
      </c>
      <c r="S17" s="39">
        <f t="shared" si="6"/>
        <v>1.2712896870543262</v>
      </c>
      <c r="T17" s="39">
        <f t="shared" si="6"/>
        <v>1.9788054980187315</v>
      </c>
      <c r="U17" s="39">
        <f t="shared" si="6"/>
        <v>1.6536613702125591</v>
      </c>
      <c r="V17" s="39">
        <f t="shared" si="6"/>
        <v>1.5185004775100965</v>
      </c>
      <c r="AA17" s="2"/>
      <c r="AB17" s="5">
        <v>12</v>
      </c>
      <c r="AC17" s="4">
        <f t="shared" si="9"/>
        <v>46.305741818633507</v>
      </c>
      <c r="AD17" s="4">
        <f t="shared" si="7"/>
        <v>59.170165649896674</v>
      </c>
      <c r="AE17" s="4">
        <f t="shared" si="7"/>
        <v>51.200850867613553</v>
      </c>
      <c r="AF17" s="4">
        <f t="shared" si="7"/>
        <v>45.774731814051485</v>
      </c>
      <c r="AG17" s="4">
        <f t="shared" si="7"/>
        <v>42.660727753500879</v>
      </c>
      <c r="AH17" s="4">
        <f t="shared" si="7"/>
        <v>57.190910347362184</v>
      </c>
      <c r="AI17" s="4">
        <f t="shared" si="7"/>
        <v>45.305790964727656</v>
      </c>
      <c r="AJ17" s="4">
        <f t="shared" si="7"/>
        <v>59.549038333729278</v>
      </c>
      <c r="AK17" s="16"/>
      <c r="AL17" s="16"/>
      <c r="AM17" s="16"/>
      <c r="AN17" s="16">
        <v>12</v>
      </c>
      <c r="AO17" s="16">
        <f t="shared" si="10"/>
        <v>50.894744693689404</v>
      </c>
      <c r="AP17" s="24">
        <f t="shared" si="11"/>
        <v>8</v>
      </c>
      <c r="AQ17" s="16">
        <f t="shared" si="12"/>
        <v>6.8600677981800198</v>
      </c>
      <c r="AR17" s="16">
        <f t="shared" si="13"/>
        <v>2.42540022974628</v>
      </c>
      <c r="AS17" s="46">
        <f>TTEST('Agonistas C'!AC17:AJ17,AC17:AJ17,1,2)</f>
        <v>5.9088686095975576E-2</v>
      </c>
      <c r="AX17" s="46">
        <f t="shared" si="14"/>
        <v>12</v>
      </c>
      <c r="AY17" s="46">
        <f t="shared" si="15"/>
        <v>93.244548385125256</v>
      </c>
      <c r="AZ17" s="46">
        <f t="shared" si="16"/>
        <v>118.12677376353361</v>
      </c>
      <c r="BA17" s="46">
        <f t="shared" si="17"/>
        <v>103.60869809184554</v>
      </c>
      <c r="BB17" s="46">
        <f t="shared" si="18"/>
        <v>91.698848702728014</v>
      </c>
      <c r="BC17" s="46">
        <f t="shared" si="19"/>
        <v>85.331217848204886</v>
      </c>
      <c r="BD17" s="46">
        <f t="shared" si="20"/>
        <v>114.89018434225645</v>
      </c>
      <c r="BE17" s="46">
        <f t="shared" si="21"/>
        <v>91.388078316192377</v>
      </c>
      <c r="BF17" s="46">
        <f t="shared" si="22"/>
        <v>119.52062363990274</v>
      </c>
    </row>
    <row r="18" spans="1:72" x14ac:dyDescent="0.25">
      <c r="A18" s="2"/>
      <c r="B18" s="5">
        <v>14</v>
      </c>
      <c r="C18" s="4">
        <v>3.0115071464296705</v>
      </c>
      <c r="D18" s="4">
        <v>3.2364116467927637</v>
      </c>
      <c r="E18" s="4">
        <v>3.5464671644487642</v>
      </c>
      <c r="F18" s="4">
        <v>2.7996548435144266</v>
      </c>
      <c r="G18" s="4">
        <v>2.8273500395941853</v>
      </c>
      <c r="H18" s="4">
        <v>3.4447017966498557</v>
      </c>
      <c r="I18" s="4">
        <v>3.1736567248260301</v>
      </c>
      <c r="J18" s="4">
        <v>3.1024709235875347</v>
      </c>
      <c r="L18" s="14"/>
      <c r="M18" s="2"/>
      <c r="N18" s="5">
        <v>14</v>
      </c>
      <c r="O18" s="39">
        <f t="shared" si="8"/>
        <v>1.4715174155148694</v>
      </c>
      <c r="P18" s="39">
        <f t="shared" si="6"/>
        <v>1.685242903859993</v>
      </c>
      <c r="Q18" s="39">
        <f t="shared" si="6"/>
        <v>1.9599147960900134</v>
      </c>
      <c r="R18" s="39">
        <f t="shared" si="6"/>
        <v>1.2222089265522214</v>
      </c>
      <c r="S18" s="39">
        <f t="shared" si="6"/>
        <v>1.274436337393126</v>
      </c>
      <c r="T18" s="39">
        <f t="shared" si="6"/>
        <v>1.9436267336095092</v>
      </c>
      <c r="U18" s="39">
        <f t="shared" si="6"/>
        <v>1.6457660658802695</v>
      </c>
      <c r="V18" s="39">
        <f t="shared" si="6"/>
        <v>1.535450740973838</v>
      </c>
      <c r="AA18" s="2"/>
      <c r="AB18" s="5">
        <v>14</v>
      </c>
      <c r="AC18" s="4">
        <f t="shared" si="9"/>
        <v>46.129072586673011</v>
      </c>
      <c r="AD18" s="4">
        <f t="shared" si="7"/>
        <v>59.339538868309617</v>
      </c>
      <c r="AE18" s="4">
        <f t="shared" si="7"/>
        <v>52.685881615322934</v>
      </c>
      <c r="AF18" s="4">
        <f t="shared" si="7"/>
        <v>45.947704005722606</v>
      </c>
      <c r="AG18" s="4">
        <f t="shared" si="7"/>
        <v>42.766320046749193</v>
      </c>
      <c r="AH18" s="4">
        <f t="shared" si="7"/>
        <v>56.174183052297948</v>
      </c>
      <c r="AI18" s="4">
        <f t="shared" si="7"/>
        <v>45.089481256993693</v>
      </c>
      <c r="AJ18" s="4">
        <f t="shared" si="7"/>
        <v>60.213754547993652</v>
      </c>
      <c r="AK18" s="16"/>
      <c r="AL18" s="16"/>
      <c r="AM18" s="16"/>
      <c r="AN18" s="16">
        <v>14</v>
      </c>
      <c r="AO18" s="16">
        <f t="shared" si="10"/>
        <v>51.043241997507828</v>
      </c>
      <c r="AP18" s="24">
        <f t="shared" si="11"/>
        <v>8</v>
      </c>
      <c r="AQ18" s="16">
        <f t="shared" si="12"/>
        <v>6.9284087596667829</v>
      </c>
      <c r="AR18" s="16">
        <f t="shared" si="13"/>
        <v>2.4495624083963294</v>
      </c>
      <c r="AS18" s="46">
        <f>TTEST('Agonistas C'!AC18:AJ18,AC18:AJ18,1,2)</f>
        <v>5.3509291427542578E-2</v>
      </c>
      <c r="AX18" s="46">
        <f t="shared" si="14"/>
        <v>14</v>
      </c>
      <c r="AY18" s="46">
        <f t="shared" si="15"/>
        <v>92.434814405306525</v>
      </c>
      <c r="AZ18" s="46">
        <f t="shared" si="16"/>
        <v>118.50970451820629</v>
      </c>
      <c r="BA18" s="46">
        <f t="shared" si="17"/>
        <v>103.88673248293648</v>
      </c>
      <c r="BB18" s="46">
        <f t="shared" si="18"/>
        <v>91.722435819774091</v>
      </c>
      <c r="BC18" s="46">
        <f t="shared" si="19"/>
        <v>85.427047800250079</v>
      </c>
      <c r="BD18" s="46">
        <f t="shared" si="20"/>
        <v>113.36509339966014</v>
      </c>
      <c r="BE18" s="46">
        <f t="shared" si="21"/>
        <v>90.395272221721342</v>
      </c>
      <c r="BF18" s="46">
        <f t="shared" si="22"/>
        <v>119.76279288172293</v>
      </c>
    </row>
    <row r="19" spans="1:72" x14ac:dyDescent="0.25">
      <c r="A19" s="2"/>
      <c r="B19" s="5">
        <v>16</v>
      </c>
      <c r="C19" s="4">
        <v>3.0300581519073178</v>
      </c>
      <c r="D19" s="4">
        <v>3.2840953626130744</v>
      </c>
      <c r="E19" s="4">
        <v>3.55426560786732</v>
      </c>
      <c r="F19" s="4">
        <v>2.8007005390367996</v>
      </c>
      <c r="G19" s="4">
        <v>2.8299921695810348</v>
      </c>
      <c r="H19" s="4">
        <v>3.4359071055475514</v>
      </c>
      <c r="I19" s="4">
        <v>3.2360093846810201</v>
      </c>
      <c r="J19" s="4">
        <v>3.1297634197745579</v>
      </c>
      <c r="L19" s="14"/>
      <c r="M19" s="2"/>
      <c r="N19" s="5">
        <v>16</v>
      </c>
      <c r="O19" s="39">
        <f t="shared" si="8"/>
        <v>1.4900684209925166</v>
      </c>
      <c r="P19" s="39">
        <f t="shared" si="6"/>
        <v>1.7329266196803037</v>
      </c>
      <c r="Q19" s="39">
        <f t="shared" si="6"/>
        <v>1.9677132395085692</v>
      </c>
      <c r="R19" s="39">
        <f t="shared" si="6"/>
        <v>1.2232546220745943</v>
      </c>
      <c r="S19" s="39">
        <f t="shared" si="6"/>
        <v>1.2770784673799755</v>
      </c>
      <c r="T19" s="39">
        <f t="shared" si="6"/>
        <v>1.934832042507205</v>
      </c>
      <c r="U19" s="39">
        <f t="shared" si="6"/>
        <v>1.7081187257352595</v>
      </c>
      <c r="V19" s="39">
        <f t="shared" si="6"/>
        <v>1.5627432371608612</v>
      </c>
      <c r="AA19" s="2"/>
      <c r="AB19" s="5">
        <v>16</v>
      </c>
      <c r="AC19" s="4">
        <f t="shared" si="9"/>
        <v>46.710608808542837</v>
      </c>
      <c r="AD19" s="4">
        <f t="shared" si="7"/>
        <v>61.018542946489568</v>
      </c>
      <c r="AE19" s="4">
        <f t="shared" si="7"/>
        <v>52.895517191090562</v>
      </c>
      <c r="AF19" s="4">
        <f t="shared" si="7"/>
        <v>45.987015867465949</v>
      </c>
      <c r="AG19" s="4">
        <f t="shared" si="7"/>
        <v>42.854982126844817</v>
      </c>
      <c r="AH19" s="4">
        <f t="shared" si="7"/>
        <v>55.920001228531937</v>
      </c>
      <c r="AI19" s="4">
        <f t="shared" si="7"/>
        <v>46.797773307815341</v>
      </c>
      <c r="AJ19" s="4">
        <f t="shared" si="7"/>
        <v>61.284048516112207</v>
      </c>
      <c r="AK19" s="16"/>
      <c r="AL19" s="16"/>
      <c r="AM19" s="16"/>
      <c r="AN19" s="16">
        <v>16</v>
      </c>
      <c r="AO19" s="16">
        <f t="shared" si="10"/>
        <v>51.683561249111655</v>
      </c>
      <c r="AP19" s="24">
        <f t="shared" si="11"/>
        <v>8</v>
      </c>
      <c r="AQ19" s="16">
        <f t="shared" si="12"/>
        <v>7.1486573998748373</v>
      </c>
      <c r="AR19" s="16">
        <f t="shared" si="13"/>
        <v>2.5274320619154449</v>
      </c>
      <c r="AS19" s="46">
        <f>TTEST('Agonistas C'!AC19:AJ19,AC19:AJ19,1,2)</f>
        <v>5.0573065259990738E-2</v>
      </c>
      <c r="AX19" s="46">
        <f t="shared" si="14"/>
        <v>16</v>
      </c>
      <c r="AY19" s="46">
        <f t="shared" si="15"/>
        <v>92.839681395215848</v>
      </c>
      <c r="AZ19" s="46">
        <f t="shared" si="16"/>
        <v>120.35808181479919</v>
      </c>
      <c r="BA19" s="46">
        <f t="shared" si="17"/>
        <v>105.58139880641349</v>
      </c>
      <c r="BB19" s="46">
        <f t="shared" si="18"/>
        <v>91.934719873188556</v>
      </c>
      <c r="BC19" s="46">
        <f t="shared" si="19"/>
        <v>85.621302173594017</v>
      </c>
      <c r="BD19" s="46">
        <f t="shared" si="20"/>
        <v>112.09418428082989</v>
      </c>
      <c r="BE19" s="46">
        <f t="shared" si="21"/>
        <v>91.887254564809041</v>
      </c>
      <c r="BF19" s="46">
        <f t="shared" si="22"/>
        <v>121.49780306410585</v>
      </c>
    </row>
    <row r="20" spans="1:72" x14ac:dyDescent="0.25">
      <c r="B20" s="5">
        <v>18</v>
      </c>
      <c r="C20" s="4">
        <v>3.0533056144679129</v>
      </c>
      <c r="D20" s="4">
        <v>3.3035452993292562</v>
      </c>
      <c r="E20" s="4">
        <v>3.70002850254187</v>
      </c>
      <c r="F20" s="4">
        <v>2.8196276279917929</v>
      </c>
      <c r="G20" s="4">
        <v>2.8530802301934823</v>
      </c>
      <c r="H20" s="4">
        <v>3.4534964877521617</v>
      </c>
      <c r="I20" s="4">
        <v>3.2963376075277289</v>
      </c>
      <c r="J20" s="4">
        <v>3.1690704150141005</v>
      </c>
      <c r="L20" s="14"/>
      <c r="N20" s="5">
        <v>18</v>
      </c>
      <c r="O20" s="39">
        <f t="shared" si="8"/>
        <v>1.5133158835531118</v>
      </c>
      <c r="P20" s="39">
        <f t="shared" si="6"/>
        <v>1.7523765563964855</v>
      </c>
      <c r="Q20" s="39">
        <f t="shared" si="6"/>
        <v>2.1134761341831192</v>
      </c>
      <c r="R20" s="39">
        <f t="shared" si="6"/>
        <v>1.2421817110295876</v>
      </c>
      <c r="S20" s="39">
        <f t="shared" si="6"/>
        <v>1.300166527992423</v>
      </c>
      <c r="T20" s="39">
        <f t="shared" si="6"/>
        <v>1.9524214247118152</v>
      </c>
      <c r="U20" s="39">
        <f t="shared" si="6"/>
        <v>1.7684469485819683</v>
      </c>
      <c r="V20" s="39">
        <f t="shared" si="6"/>
        <v>1.6020502324004038</v>
      </c>
      <c r="AB20" s="5">
        <v>18</v>
      </c>
      <c r="AC20" s="4">
        <f t="shared" si="9"/>
        <v>47.439369390379674</v>
      </c>
      <c r="AD20" s="4">
        <f t="shared" si="7"/>
        <v>61.703399873115693</v>
      </c>
      <c r="AE20" s="4">
        <f t="shared" si="7"/>
        <v>56.813874574815017</v>
      </c>
      <c r="AF20" s="4">
        <f t="shared" si="7"/>
        <v>46.698560565022092</v>
      </c>
      <c r="AG20" s="4">
        <f t="shared" si="7"/>
        <v>43.629749261490709</v>
      </c>
      <c r="AH20" s="4">
        <f t="shared" si="7"/>
        <v>56.428364876064023</v>
      </c>
      <c r="AI20" s="4">
        <f t="shared" si="7"/>
        <v>48.450601331012834</v>
      </c>
      <c r="AJ20" s="4">
        <f t="shared" si="7"/>
        <v>62.825499309819762</v>
      </c>
      <c r="AK20" s="16"/>
      <c r="AL20" s="16"/>
      <c r="AM20" s="16"/>
      <c r="AN20" s="16">
        <v>18</v>
      </c>
      <c r="AO20" s="16">
        <f t="shared" si="10"/>
        <v>52.998677397714978</v>
      </c>
      <c r="AP20" s="24">
        <f t="shared" si="11"/>
        <v>8</v>
      </c>
      <c r="AQ20" s="16">
        <f t="shared" si="12"/>
        <v>7.3457110510780304</v>
      </c>
      <c r="AR20" s="16">
        <f t="shared" si="13"/>
        <v>2.5971010484271182</v>
      </c>
      <c r="AS20" s="46">
        <f>TTEST('Agonistas C'!AC20:AJ20,AC20:AJ20,1,2)</f>
        <v>3.112212341444031E-2</v>
      </c>
      <c r="AT20" s="24" t="s">
        <v>69</v>
      </c>
      <c r="AX20" s="46">
        <f t="shared" si="14"/>
        <v>18</v>
      </c>
      <c r="AY20" s="46">
        <f t="shared" si="15"/>
        <v>94.149978198922511</v>
      </c>
      <c r="AZ20" s="46">
        <f t="shared" si="16"/>
        <v>122.72194281960526</v>
      </c>
      <c r="BA20" s="46">
        <f t="shared" si="17"/>
        <v>109.70939176590558</v>
      </c>
      <c r="BB20" s="46">
        <f t="shared" si="18"/>
        <v>92.685576432488034</v>
      </c>
      <c r="BC20" s="46">
        <f t="shared" si="19"/>
        <v>86.484731388335518</v>
      </c>
      <c r="BD20" s="46">
        <f t="shared" si="20"/>
        <v>112.34836610459595</v>
      </c>
      <c r="BE20" s="46">
        <f t="shared" si="21"/>
        <v>95.248374638828182</v>
      </c>
      <c r="BF20" s="46">
        <f t="shared" si="22"/>
        <v>124.10954782593197</v>
      </c>
    </row>
    <row r="21" spans="1:72" x14ac:dyDescent="0.25">
      <c r="B21" s="5">
        <v>20</v>
      </c>
      <c r="C21" s="4">
        <v>3.1013268881410623</v>
      </c>
      <c r="D21" s="4">
        <v>3.3470462330600674</v>
      </c>
      <c r="E21" s="4">
        <v>3.7456588526091537</v>
      </c>
      <c r="F21" s="4">
        <v>2.8562269712749275</v>
      </c>
      <c r="G21" s="4">
        <v>2.8746485630113967</v>
      </c>
      <c r="H21" s="4">
        <v>3.488675252161384</v>
      </c>
      <c r="I21" s="4">
        <v>3.345733870529731</v>
      </c>
      <c r="J21" s="4">
        <v>3.2058951549888861</v>
      </c>
      <c r="L21" s="14"/>
      <c r="N21" s="5">
        <v>20</v>
      </c>
      <c r="O21" s="39">
        <f t="shared" si="8"/>
        <v>1.5613371572262611</v>
      </c>
      <c r="P21" s="39">
        <f t="shared" si="6"/>
        <v>1.7958774901272967</v>
      </c>
      <c r="Q21" s="39">
        <f t="shared" si="6"/>
        <v>2.1591064842504029</v>
      </c>
      <c r="R21" s="39">
        <f t="shared" si="6"/>
        <v>1.2787810543127223</v>
      </c>
      <c r="S21" s="39">
        <f t="shared" si="6"/>
        <v>1.3217348608103374</v>
      </c>
      <c r="T21" s="39">
        <f t="shared" si="6"/>
        <v>1.9876001891210375</v>
      </c>
      <c r="U21" s="39">
        <f t="shared" si="6"/>
        <v>1.8178432115839704</v>
      </c>
      <c r="V21" s="39">
        <f t="shared" si="6"/>
        <v>1.6388749723751894</v>
      </c>
      <c r="AB21" s="5">
        <v>20</v>
      </c>
      <c r="AC21" s="4">
        <f t="shared" si="9"/>
        <v>48.944738471042662</v>
      </c>
      <c r="AD21" s="4">
        <f t="shared" si="7"/>
        <v>63.23512289180622</v>
      </c>
      <c r="AE21" s="4">
        <f t="shared" si="7"/>
        <v>58.040496888451678</v>
      </c>
      <c r="AF21" s="4">
        <f t="shared" si="7"/>
        <v>48.074475726042188</v>
      </c>
      <c r="AG21" s="4">
        <f t="shared" si="7"/>
        <v>44.353518819138834</v>
      </c>
      <c r="AH21" s="4">
        <f t="shared" si="7"/>
        <v>57.445092171128252</v>
      </c>
      <c r="AI21" s="4">
        <f t="shared" si="7"/>
        <v>49.803923605040289</v>
      </c>
      <c r="AJ21" s="4">
        <f t="shared" si="7"/>
        <v>64.269606759811353</v>
      </c>
      <c r="AK21" s="16"/>
      <c r="AL21" s="16"/>
      <c r="AM21" s="16"/>
      <c r="AN21" s="16">
        <v>20</v>
      </c>
      <c r="AO21" s="16">
        <f t="shared" si="10"/>
        <v>54.270871916557681</v>
      </c>
      <c r="AP21" s="24">
        <f t="shared" si="11"/>
        <v>8</v>
      </c>
      <c r="AQ21" s="16">
        <f t="shared" si="12"/>
        <v>7.461221496818613</v>
      </c>
      <c r="AR21" s="16">
        <f t="shared" si="13"/>
        <v>2.6379401581676416</v>
      </c>
      <c r="AS21" s="46">
        <f>TTEST('Agonistas C'!AC21:AJ21,AC21:AJ21,1,2)</f>
        <v>2.2045284777080544E-2</v>
      </c>
      <c r="AT21" s="24" t="s">
        <v>69</v>
      </c>
      <c r="AX21" s="46">
        <f t="shared" si="14"/>
        <v>20</v>
      </c>
      <c r="AY21" s="46">
        <f t="shared" si="15"/>
        <v>96.384107861422336</v>
      </c>
      <c r="AZ21" s="46">
        <f t="shared" si="16"/>
        <v>124.93852276492191</v>
      </c>
      <c r="BA21" s="46">
        <f t="shared" si="17"/>
        <v>114.85437146326669</v>
      </c>
      <c r="BB21" s="46">
        <f t="shared" si="18"/>
        <v>94.773036291064273</v>
      </c>
      <c r="BC21" s="46">
        <f t="shared" si="19"/>
        <v>87.983268080629543</v>
      </c>
      <c r="BD21" s="46">
        <f t="shared" si="20"/>
        <v>113.87345704719228</v>
      </c>
      <c r="BE21" s="46">
        <f t="shared" si="21"/>
        <v>98.254524936053116</v>
      </c>
      <c r="BF21" s="46">
        <f t="shared" si="22"/>
        <v>127.09510606963111</v>
      </c>
    </row>
    <row r="22" spans="1:72" x14ac:dyDescent="0.25">
      <c r="B22" s="5">
        <v>22</v>
      </c>
      <c r="C22" s="4">
        <v>3.1336150305863328</v>
      </c>
      <c r="D22" s="4">
        <v>3.4056051823130828</v>
      </c>
      <c r="E22" s="4">
        <v>3.7646410782371453</v>
      </c>
      <c r="F22" s="4">
        <v>2.9031787002295784</v>
      </c>
      <c r="G22" s="4">
        <v>2.8820825556554723</v>
      </c>
      <c r="H22" s="4">
        <v>3.4974699432636882</v>
      </c>
      <c r="I22" s="4">
        <v>3.3966484612879437</v>
      </c>
      <c r="J22" s="4">
        <v>3.2388768791088198</v>
      </c>
      <c r="L22" s="14"/>
      <c r="N22" s="5">
        <v>22</v>
      </c>
      <c r="O22" s="39">
        <f t="shared" si="8"/>
        <v>1.5936252996715317</v>
      </c>
      <c r="P22" s="39">
        <f t="shared" si="6"/>
        <v>1.8544364393803121</v>
      </c>
      <c r="Q22" s="39">
        <f t="shared" si="6"/>
        <v>2.1780887098783945</v>
      </c>
      <c r="R22" s="39">
        <f t="shared" si="6"/>
        <v>1.3257327832673731</v>
      </c>
      <c r="S22" s="39">
        <f t="shared" si="6"/>
        <v>1.329168853454413</v>
      </c>
      <c r="T22" s="39">
        <f t="shared" si="6"/>
        <v>1.9963948802233418</v>
      </c>
      <c r="U22" s="39">
        <f t="shared" si="6"/>
        <v>1.8687578023421831</v>
      </c>
      <c r="V22" s="39">
        <f t="shared" si="6"/>
        <v>1.6718566964951231</v>
      </c>
      <c r="AB22" s="5">
        <v>22</v>
      </c>
      <c r="AC22" s="4">
        <f t="shared" si="9"/>
        <v>49.956905945816032</v>
      </c>
      <c r="AD22" s="4">
        <f t="shared" si="7"/>
        <v>65.297057724658885</v>
      </c>
      <c r="AE22" s="4">
        <f t="shared" si="7"/>
        <v>58.55077177092457</v>
      </c>
      <c r="AF22" s="4">
        <f t="shared" si="7"/>
        <v>49.839578318322289</v>
      </c>
      <c r="AG22" s="4">
        <f t="shared" si="7"/>
        <v>44.602981659544064</v>
      </c>
      <c r="AH22" s="4">
        <f t="shared" si="7"/>
        <v>57.69927399489427</v>
      </c>
      <c r="AI22" s="4">
        <f t="shared" si="7"/>
        <v>51.198843899785849</v>
      </c>
      <c r="AJ22" s="4">
        <f t="shared" si="7"/>
        <v>65.563007705691106</v>
      </c>
      <c r="AK22" s="16"/>
      <c r="AL22" s="16"/>
      <c r="AM22" s="16"/>
      <c r="AN22" s="16">
        <v>22</v>
      </c>
      <c r="AO22" s="16">
        <f t="shared" si="10"/>
        <v>55.338552627454632</v>
      </c>
      <c r="AP22" s="24">
        <f t="shared" si="11"/>
        <v>8</v>
      </c>
      <c r="AQ22" s="16">
        <f t="shared" si="12"/>
        <v>7.6643252841959058</v>
      </c>
      <c r="AR22" s="16">
        <f t="shared" si="13"/>
        <v>2.7097481908372187</v>
      </c>
      <c r="AS22" s="46">
        <f>TTEST('Agonistas C'!AC22:AJ22,AC22:AJ22,1,2)</f>
        <v>1.8486446677763339E-2</v>
      </c>
      <c r="AT22" s="24" t="s">
        <v>69</v>
      </c>
      <c r="AX22" s="46">
        <f t="shared" si="14"/>
        <v>22</v>
      </c>
      <c r="AY22" s="46">
        <f t="shared" si="15"/>
        <v>98.901644416858687</v>
      </c>
      <c r="AZ22" s="46">
        <f t="shared" si="16"/>
        <v>128.5321806164651</v>
      </c>
      <c r="BA22" s="46">
        <f t="shared" si="17"/>
        <v>116.59126865937625</v>
      </c>
      <c r="BB22" s="46">
        <f t="shared" si="18"/>
        <v>97.914054044364477</v>
      </c>
      <c r="BC22" s="46">
        <f t="shared" si="19"/>
        <v>88.956500478682898</v>
      </c>
      <c r="BD22" s="46">
        <f t="shared" si="20"/>
        <v>115.14436616602252</v>
      </c>
      <c r="BE22" s="46">
        <f t="shared" si="21"/>
        <v>101.00276750482614</v>
      </c>
      <c r="BF22" s="46">
        <f t="shared" si="22"/>
        <v>129.83261446550245</v>
      </c>
    </row>
    <row r="23" spans="1:72" x14ac:dyDescent="0.25">
      <c r="B23" s="5">
        <v>24</v>
      </c>
      <c r="C23" s="4">
        <v>3.1534575617617913</v>
      </c>
      <c r="D23" s="4">
        <v>3.451197507088644</v>
      </c>
      <c r="E23" s="4">
        <v>3.8215877551211159</v>
      </c>
      <c r="F23" s="4">
        <v>2.9831744076912865</v>
      </c>
      <c r="G23" s="4">
        <v>2.9165126076339227</v>
      </c>
      <c r="H23" s="4">
        <v>3.5414433987752165</v>
      </c>
      <c r="I23" s="4">
        <v>3.4256991323567441</v>
      </c>
      <c r="J23" s="4">
        <v>3.2931180693837425</v>
      </c>
      <c r="L23" s="14"/>
      <c r="N23" s="5">
        <v>24</v>
      </c>
      <c r="O23" s="39">
        <f t="shared" si="8"/>
        <v>1.6134678308469901</v>
      </c>
      <c r="P23" s="39">
        <f t="shared" si="6"/>
        <v>1.9000287641558733</v>
      </c>
      <c r="Q23" s="39">
        <f t="shared" si="6"/>
        <v>2.2350353867623651</v>
      </c>
      <c r="R23" s="39">
        <f t="shared" si="6"/>
        <v>1.4057284907290812</v>
      </c>
      <c r="S23" s="39">
        <f t="shared" si="6"/>
        <v>1.3635989054328634</v>
      </c>
      <c r="T23" s="39">
        <f t="shared" si="6"/>
        <v>2.0403683357348701</v>
      </c>
      <c r="U23" s="39">
        <f t="shared" si="6"/>
        <v>1.8978084734109835</v>
      </c>
      <c r="V23" s="39">
        <f t="shared" si="6"/>
        <v>1.7260978867700458</v>
      </c>
      <c r="AB23" s="5">
        <v>24</v>
      </c>
      <c r="AC23" s="4">
        <f t="shared" si="9"/>
        <v>50.578928866676797</v>
      </c>
      <c r="AD23" s="4">
        <f t="shared" si="7"/>
        <v>66.902421273094134</v>
      </c>
      <c r="AE23" s="4">
        <f t="shared" si="7"/>
        <v>60.081596418343132</v>
      </c>
      <c r="AF23" s="4">
        <f t="shared" si="7"/>
        <v>52.846935741694779</v>
      </c>
      <c r="AG23" s="4">
        <f t="shared" si="7"/>
        <v>45.758352531304148</v>
      </c>
      <c r="AH23" s="4">
        <f t="shared" si="7"/>
        <v>58.970183113724566</v>
      </c>
      <c r="AI23" s="4">
        <f t="shared" si="7"/>
        <v>51.994752696191334</v>
      </c>
      <c r="AJ23" s="4">
        <f t="shared" si="7"/>
        <v>67.690113206668471</v>
      </c>
      <c r="AK23" s="16"/>
      <c r="AL23" s="16"/>
      <c r="AM23" s="16"/>
      <c r="AN23" s="16">
        <v>24</v>
      </c>
      <c r="AO23" s="16">
        <f t="shared" si="10"/>
        <v>56.852910480962166</v>
      </c>
      <c r="AP23" s="24">
        <f t="shared" si="11"/>
        <v>8</v>
      </c>
      <c r="AQ23" s="16">
        <f t="shared" si="12"/>
        <v>7.8871185978061256</v>
      </c>
      <c r="AR23" s="16">
        <f t="shared" si="13"/>
        <v>2.7885175222656224</v>
      </c>
      <c r="AS23" s="46">
        <f>TTEST('Agonistas C'!AC23:AJ23,AC23:AJ23,1,2)</f>
        <v>1.5636488939779439E-2</v>
      </c>
      <c r="AT23" s="24" t="s">
        <v>69</v>
      </c>
      <c r="AX23" s="46">
        <f t="shared" si="14"/>
        <v>24</v>
      </c>
      <c r="AY23" s="46">
        <f t="shared" si="15"/>
        <v>100.53583481249282</v>
      </c>
      <c r="AZ23" s="46">
        <f t="shared" si="16"/>
        <v>132.19947899775303</v>
      </c>
      <c r="BA23" s="46">
        <f t="shared" si="17"/>
        <v>118.63236818926771</v>
      </c>
      <c r="BB23" s="46">
        <f t="shared" si="18"/>
        <v>102.68651406001706</v>
      </c>
      <c r="BC23" s="46">
        <f t="shared" si="19"/>
        <v>90.361334190848211</v>
      </c>
      <c r="BD23" s="46">
        <f t="shared" si="20"/>
        <v>116.66945710861884</v>
      </c>
      <c r="BE23" s="46">
        <f t="shared" si="21"/>
        <v>103.19359659597718</v>
      </c>
      <c r="BF23" s="46">
        <f t="shared" si="22"/>
        <v>133.25312091235958</v>
      </c>
      <c r="BL23" s="18" t="s">
        <v>229</v>
      </c>
      <c r="BP23" s="24" t="s">
        <v>191</v>
      </c>
    </row>
    <row r="24" spans="1:72" x14ac:dyDescent="0.25">
      <c r="B24" s="5">
        <v>26</v>
      </c>
      <c r="C24" s="4">
        <v>3.1158859050982031</v>
      </c>
      <c r="D24" s="4">
        <v>3.4102062426115345</v>
      </c>
      <c r="E24" s="4">
        <v>3.8515212647652532</v>
      </c>
      <c r="F24" s="4">
        <v>3.0378642835115128</v>
      </c>
      <c r="G24" s="4">
        <v>2.9323867508999606</v>
      </c>
      <c r="H24" s="4">
        <v>3.5326487076729105</v>
      </c>
      <c r="I24" s="4">
        <v>3.4645683229156989</v>
      </c>
      <c r="J24" s="4">
        <v>3.3079946354470651</v>
      </c>
      <c r="L24" s="14"/>
      <c r="N24" s="5">
        <v>26</v>
      </c>
      <c r="O24" s="39">
        <f t="shared" si="8"/>
        <v>1.5758961741834019</v>
      </c>
      <c r="P24" s="39">
        <f t="shared" si="6"/>
        <v>1.8590374996787637</v>
      </c>
      <c r="Q24" s="39">
        <f t="shared" si="6"/>
        <v>2.2649688964065025</v>
      </c>
      <c r="R24" s="39">
        <f t="shared" si="6"/>
        <v>1.4604183665493076</v>
      </c>
      <c r="S24" s="39">
        <f t="shared" si="6"/>
        <v>1.3794730486989013</v>
      </c>
      <c r="T24" s="39">
        <f t="shared" si="6"/>
        <v>2.0315736446325641</v>
      </c>
      <c r="U24" s="39">
        <f t="shared" si="6"/>
        <v>1.9366776639699383</v>
      </c>
      <c r="V24" s="39">
        <f>J24-J$8</f>
        <v>1.7409744528333684</v>
      </c>
      <c r="AB24" s="5">
        <v>26</v>
      </c>
      <c r="AC24" s="4">
        <f t="shared" si="9"/>
        <v>49.401133986940494</v>
      </c>
      <c r="AD24" s="4">
        <f t="shared" si="7"/>
        <v>65.459066890097318</v>
      </c>
      <c r="AE24" s="4">
        <f t="shared" si="7"/>
        <v>60.886260656088766</v>
      </c>
      <c r="AF24" s="4">
        <f t="shared" si="7"/>
        <v>54.902946110876222</v>
      </c>
      <c r="AG24" s="4">
        <f t="shared" si="7"/>
        <v>46.291041902647699</v>
      </c>
      <c r="AH24" s="4">
        <f t="shared" si="7"/>
        <v>58.716001289958498</v>
      </c>
      <c r="AI24" s="4">
        <f t="shared" si="7"/>
        <v>53.059662026573662</v>
      </c>
      <c r="AJ24" s="4">
        <f>(V24*100)/V$7</f>
        <v>68.273507954249752</v>
      </c>
      <c r="AK24" s="16"/>
      <c r="AL24" s="16"/>
      <c r="AM24" s="16"/>
      <c r="AN24" s="16">
        <v>26</v>
      </c>
      <c r="AO24" s="16">
        <f t="shared" si="10"/>
        <v>57.123702602179058</v>
      </c>
      <c r="AP24" s="24">
        <f t="shared" si="11"/>
        <v>8</v>
      </c>
      <c r="AQ24" s="16">
        <f>STDEV(AC24:AJ24)</f>
        <v>7.6431248701372247</v>
      </c>
      <c r="AR24" s="16">
        <f t="shared" si="13"/>
        <v>2.7022527125647908</v>
      </c>
      <c r="AS24" s="46">
        <f>TTEST('Agonistas C'!AC24:AJ24,AC24:AJ24,1,2)</f>
        <v>1.2164861967445375E-2</v>
      </c>
      <c r="AT24" s="24" t="s">
        <v>69</v>
      </c>
      <c r="AX24" s="46">
        <f t="shared" si="14"/>
        <v>26</v>
      </c>
      <c r="AY24" s="46">
        <f t="shared" si="15"/>
        <v>99.980062853617284</v>
      </c>
      <c r="AZ24" s="46">
        <f t="shared" si="16"/>
        <v>132.36148816319144</v>
      </c>
      <c r="BA24" s="46">
        <f t="shared" si="17"/>
        <v>120.96785707443189</v>
      </c>
      <c r="BB24" s="46">
        <f t="shared" si="18"/>
        <v>107.74988185257101</v>
      </c>
      <c r="BC24" s="46">
        <f t="shared" si="19"/>
        <v>92.049394433951846</v>
      </c>
      <c r="BD24" s="46">
        <f t="shared" si="20"/>
        <v>117.68618440368306</v>
      </c>
      <c r="BE24" s="46">
        <f t="shared" si="21"/>
        <v>105.05441472276499</v>
      </c>
      <c r="BF24" s="46">
        <f t="shared" si="22"/>
        <v>135.96362116091822</v>
      </c>
      <c r="BG24" s="46" t="s">
        <v>106</v>
      </c>
      <c r="BH24" s="46" t="s">
        <v>25</v>
      </c>
      <c r="BI24" s="46" t="s">
        <v>26</v>
      </c>
      <c r="BJ24" s="46" t="s">
        <v>27</v>
      </c>
      <c r="BL24" s="46" t="s">
        <v>114</v>
      </c>
      <c r="BP24" s="24" t="s">
        <v>194</v>
      </c>
      <c r="BQ24" s="24" t="s">
        <v>194</v>
      </c>
      <c r="BR24" s="24" t="s">
        <v>27</v>
      </c>
      <c r="BS24" s="24" t="s">
        <v>27</v>
      </c>
    </row>
    <row r="25" spans="1:72" x14ac:dyDescent="0.25">
      <c r="L25" s="14"/>
      <c r="AY25" s="44">
        <f>SUM(AY12:AY24)</f>
        <v>1151.3607459042428</v>
      </c>
      <c r="AZ25" s="44">
        <f t="shared" ref="AZ25:BF25" si="23">SUM(AZ12:AZ24)</f>
        <v>1407.9701084545113</v>
      </c>
      <c r="BA25" s="44">
        <f t="shared" si="23"/>
        <v>1333.3096000560317</v>
      </c>
      <c r="BB25" s="44">
        <f t="shared" si="23"/>
        <v>1031.6533253605203</v>
      </c>
      <c r="BC25" s="44">
        <f t="shared" si="23"/>
        <v>1001.2059605463184</v>
      </c>
      <c r="BD25" s="44">
        <f t="shared" si="23"/>
        <v>1362.1603935622843</v>
      </c>
      <c r="BE25" s="44">
        <f t="shared" si="23"/>
        <v>1091.4017231769269</v>
      </c>
      <c r="BF25" s="44">
        <f t="shared" si="23"/>
        <v>1440.8174929515944</v>
      </c>
      <c r="BG25" s="44">
        <f>AVERAGE(AY25:BF25)</f>
        <v>1227.4849187515538</v>
      </c>
      <c r="BH25" s="46">
        <f>COUNT(AY25:BF25)</f>
        <v>8</v>
      </c>
      <c r="BI25" s="46">
        <f>STDEV(AY25:BF25)</f>
        <v>177.79914161436167</v>
      </c>
      <c r="BJ25" s="46">
        <f>(BI25)/SQRT(BH25)</f>
        <v>62.861489362331206</v>
      </c>
      <c r="BL25" s="38">
        <f>TTEST('Agonistas C'!AY25:BF25,AY25:BF25,1,2)</f>
        <v>5.1439600391027324E-2</v>
      </c>
      <c r="BP25" s="46" t="s">
        <v>192</v>
      </c>
      <c r="BQ25" s="46" t="s">
        <v>193</v>
      </c>
      <c r="BR25" s="24" t="s">
        <v>192</v>
      </c>
      <c r="BS25" s="46" t="s">
        <v>193</v>
      </c>
    </row>
    <row r="26" spans="1:72" x14ac:dyDescent="0.25">
      <c r="A26" s="2"/>
      <c r="B26" s="211" t="s">
        <v>54</v>
      </c>
      <c r="C26" s="212"/>
      <c r="D26" s="212"/>
      <c r="E26" s="212"/>
      <c r="F26" s="212"/>
      <c r="G26" s="212"/>
      <c r="H26" s="212"/>
      <c r="I26" s="212"/>
      <c r="J26" s="212"/>
      <c r="K26" s="16"/>
      <c r="L26" s="14"/>
      <c r="M26" s="2"/>
      <c r="N26" s="211" t="s">
        <v>82</v>
      </c>
      <c r="O26" s="212"/>
      <c r="P26" s="212"/>
      <c r="Q26" s="212"/>
      <c r="R26" s="212"/>
      <c r="S26" s="212"/>
      <c r="T26" s="212"/>
      <c r="U26" s="212"/>
      <c r="V26" s="212"/>
      <c r="Z26" s="14"/>
      <c r="AA26" s="2"/>
      <c r="AB26" s="211" t="s">
        <v>86</v>
      </c>
      <c r="AC26" s="212"/>
      <c r="AD26" s="212"/>
      <c r="AE26" s="212"/>
      <c r="AF26" s="212"/>
      <c r="AG26" s="212"/>
      <c r="AH26" s="212"/>
      <c r="AI26" s="212"/>
      <c r="AJ26" s="212"/>
      <c r="AY26" s="46">
        <v>100</v>
      </c>
      <c r="AZ26" s="46">
        <v>100</v>
      </c>
      <c r="BA26" s="46">
        <v>100</v>
      </c>
      <c r="BB26" s="46">
        <v>100</v>
      </c>
      <c r="BC26" s="46">
        <v>100</v>
      </c>
      <c r="BD26" s="46">
        <v>100</v>
      </c>
      <c r="BE26" s="46">
        <v>100</v>
      </c>
      <c r="BF26" s="46">
        <v>100</v>
      </c>
      <c r="BG26" s="46">
        <v>100</v>
      </c>
      <c r="BO26" s="161" t="str">
        <f>AY9</f>
        <v>Área bajo la curva 5-HT 10-4</v>
      </c>
      <c r="BP26" s="46">
        <f>'Agonistas C'!BG25</f>
        <v>1022.5199504553856</v>
      </c>
      <c r="BQ26" s="46">
        <f>BG25</f>
        <v>1227.4849187515538</v>
      </c>
      <c r="BR26" s="46">
        <f>'Agonistas C'!BJ25</f>
        <v>99.218848778282307</v>
      </c>
      <c r="BS26" s="46">
        <f>BJ25</f>
        <v>62.861489362331206</v>
      </c>
      <c r="BT26" s="38">
        <f>BL25</f>
        <v>5.1439600391027324E-2</v>
      </c>
    </row>
    <row r="27" spans="1:72" x14ac:dyDescent="0.25">
      <c r="A27" s="2"/>
      <c r="B27" s="8" t="s">
        <v>5</v>
      </c>
      <c r="C27" s="9" t="s">
        <v>6</v>
      </c>
      <c r="D27" s="9" t="s">
        <v>7</v>
      </c>
      <c r="E27" s="9" t="s">
        <v>8</v>
      </c>
      <c r="F27" s="9" t="s">
        <v>9</v>
      </c>
      <c r="G27" s="9" t="s">
        <v>10</v>
      </c>
      <c r="H27" s="9" t="s">
        <v>11</v>
      </c>
      <c r="I27" s="9" t="s">
        <v>12</v>
      </c>
      <c r="J27" s="9" t="s">
        <v>13</v>
      </c>
      <c r="K27" s="16"/>
      <c r="L27" s="14"/>
      <c r="M27" s="2"/>
      <c r="N27" s="8" t="s">
        <v>5</v>
      </c>
      <c r="O27" s="9" t="s">
        <v>6</v>
      </c>
      <c r="P27" s="9" t="s">
        <v>7</v>
      </c>
      <c r="Q27" s="9" t="s">
        <v>8</v>
      </c>
      <c r="R27" s="9" t="s">
        <v>9</v>
      </c>
      <c r="S27" s="9" t="s">
        <v>10</v>
      </c>
      <c r="T27" s="9" t="s">
        <v>11</v>
      </c>
      <c r="U27" s="9" t="s">
        <v>12</v>
      </c>
      <c r="V27" s="9" t="s">
        <v>13</v>
      </c>
      <c r="Z27" s="14"/>
      <c r="AA27" s="2"/>
      <c r="AB27" s="8" t="s">
        <v>5</v>
      </c>
      <c r="AC27" s="9" t="s">
        <v>6</v>
      </c>
      <c r="AD27" s="9" t="s">
        <v>7</v>
      </c>
      <c r="AE27" s="9" t="s">
        <v>8</v>
      </c>
      <c r="AF27" s="9" t="s">
        <v>9</v>
      </c>
      <c r="AG27" s="9" t="s">
        <v>10</v>
      </c>
      <c r="AH27" s="9" t="s">
        <v>11</v>
      </c>
      <c r="AI27" s="9" t="s">
        <v>12</v>
      </c>
      <c r="AJ27" s="9" t="s">
        <v>13</v>
      </c>
      <c r="BO27" s="161" t="str">
        <f>AY32</f>
        <v>Área bajo la curva TCB-2 100 µM</v>
      </c>
      <c r="BP27" s="46">
        <f>'Agonistas C'!BG48</f>
        <v>364.09061836302135</v>
      </c>
      <c r="BQ27" s="46">
        <f>BG48</f>
        <v>549.69010186981166</v>
      </c>
      <c r="BR27" s="46">
        <f>'Agonistas C'!BJ48</f>
        <v>18.291270297924324</v>
      </c>
      <c r="BS27" s="46">
        <f>BJ48</f>
        <v>59.012443387848208</v>
      </c>
      <c r="BT27" s="38">
        <f>BL48</f>
        <v>4.7371613263268242E-3</v>
      </c>
    </row>
    <row r="28" spans="1:72" x14ac:dyDescent="0.25">
      <c r="A28" s="2"/>
      <c r="B28" s="3" t="s">
        <v>14</v>
      </c>
      <c r="C28" s="3">
        <v>1.5</v>
      </c>
      <c r="D28" s="3">
        <v>1.48</v>
      </c>
      <c r="E28" s="3">
        <v>1.51</v>
      </c>
      <c r="F28" s="3">
        <v>1.51</v>
      </c>
      <c r="G28" s="3">
        <v>1.59</v>
      </c>
      <c r="H28" s="3">
        <v>1.5</v>
      </c>
      <c r="I28" s="3">
        <v>1.44</v>
      </c>
      <c r="J28" s="3">
        <v>1.55</v>
      </c>
      <c r="L28" s="14"/>
      <c r="M28" s="2"/>
      <c r="N28" s="3" t="s">
        <v>14</v>
      </c>
      <c r="O28" s="3">
        <v>1.5</v>
      </c>
      <c r="P28" s="3">
        <v>1.48</v>
      </c>
      <c r="Q28" s="3">
        <v>1.51</v>
      </c>
      <c r="R28" s="3">
        <v>1.51</v>
      </c>
      <c r="S28" s="3">
        <v>1.59</v>
      </c>
      <c r="T28" s="3">
        <v>1.5</v>
      </c>
      <c r="U28" s="3">
        <v>1.44</v>
      </c>
      <c r="V28" s="3">
        <v>1.55</v>
      </c>
      <c r="AA28" s="2"/>
      <c r="AB28" s="3" t="s">
        <v>14</v>
      </c>
      <c r="AC28" s="3">
        <f>O28</f>
        <v>1.5</v>
      </c>
      <c r="AD28" s="3">
        <f t="shared" ref="AD28:AJ33" si="24">P28</f>
        <v>1.48</v>
      </c>
      <c r="AE28" s="3">
        <f t="shared" si="24"/>
        <v>1.51</v>
      </c>
      <c r="AF28" s="3">
        <f t="shared" si="24"/>
        <v>1.51</v>
      </c>
      <c r="AG28" s="3">
        <f t="shared" si="24"/>
        <v>1.59</v>
      </c>
      <c r="AH28" s="3">
        <f t="shared" si="24"/>
        <v>1.5</v>
      </c>
      <c r="AI28" s="3">
        <f t="shared" si="24"/>
        <v>1.44</v>
      </c>
      <c r="AJ28" s="3">
        <f t="shared" si="24"/>
        <v>1.55</v>
      </c>
      <c r="BO28" s="161" t="str">
        <f>AY55</f>
        <v>Área bajo la curva WAY 161503 100 µM</v>
      </c>
      <c r="BP28" s="46">
        <f>'Agonistas C'!BG71</f>
        <v>271.85189524121154</v>
      </c>
      <c r="BQ28" s="46">
        <f>BG71</f>
        <v>324.62552377035047</v>
      </c>
      <c r="BR28" s="46">
        <f>'Agonistas C'!BJ71</f>
        <v>30.342536553790243</v>
      </c>
      <c r="BS28" s="46">
        <f>BJ71</f>
        <v>25.821916865007726</v>
      </c>
      <c r="BT28" s="38">
        <f>BL71</f>
        <v>0.10326837759460303</v>
      </c>
    </row>
    <row r="29" spans="1:72" x14ac:dyDescent="0.25">
      <c r="A29" s="2"/>
      <c r="B29" s="3" t="s">
        <v>15</v>
      </c>
      <c r="C29" s="3">
        <v>5.95</v>
      </c>
      <c r="D29" s="3">
        <v>5</v>
      </c>
      <c r="E29" s="3">
        <v>4</v>
      </c>
      <c r="F29" s="3">
        <v>4.2</v>
      </c>
      <c r="G29" s="3">
        <v>3.1</v>
      </c>
      <c r="H29" s="3">
        <v>3.8</v>
      </c>
      <c r="I29" s="3">
        <v>4</v>
      </c>
      <c r="J29" s="3">
        <v>4.2</v>
      </c>
      <c r="L29" s="14"/>
      <c r="M29" s="2"/>
      <c r="N29" s="3" t="s">
        <v>15</v>
      </c>
      <c r="O29" s="3">
        <v>5.95</v>
      </c>
      <c r="P29" s="3">
        <v>5</v>
      </c>
      <c r="Q29" s="3">
        <v>4</v>
      </c>
      <c r="R29" s="3">
        <v>4.2</v>
      </c>
      <c r="S29" s="3">
        <v>3.1</v>
      </c>
      <c r="T29" s="3">
        <v>3.8</v>
      </c>
      <c r="U29" s="3">
        <v>4</v>
      </c>
      <c r="V29" s="3">
        <v>4.2</v>
      </c>
      <c r="AA29" s="2"/>
      <c r="AB29" s="3" t="s">
        <v>15</v>
      </c>
      <c r="AC29" s="3">
        <f t="shared" ref="AC29:AC33" si="25">O29</f>
        <v>5.95</v>
      </c>
      <c r="AD29" s="3">
        <f t="shared" si="24"/>
        <v>5</v>
      </c>
      <c r="AE29" s="3">
        <f t="shared" si="24"/>
        <v>4</v>
      </c>
      <c r="AF29" s="3">
        <f t="shared" si="24"/>
        <v>4.2</v>
      </c>
      <c r="AG29" s="3">
        <f t="shared" si="24"/>
        <v>3.1</v>
      </c>
      <c r="AH29" s="3">
        <f t="shared" si="24"/>
        <v>3.8</v>
      </c>
      <c r="AI29" s="3">
        <f t="shared" si="24"/>
        <v>4</v>
      </c>
      <c r="AJ29" s="3">
        <f t="shared" si="24"/>
        <v>4.2</v>
      </c>
      <c r="BO29" s="161" t="str">
        <f>AY78</f>
        <v>Área bajo la curva BW723C86 100 µM</v>
      </c>
      <c r="BP29" s="46">
        <f>'Agonistas C'!BG94</f>
        <v>20.378516160329028</v>
      </c>
      <c r="BQ29" s="46">
        <f>BG94</f>
        <v>28.752521563126585</v>
      </c>
      <c r="BR29" s="46">
        <f>'Agonistas C'!BJ94</f>
        <v>4.3273194800398569</v>
      </c>
      <c r="BS29" s="46">
        <f>BJ94</f>
        <v>2.6823134302741996</v>
      </c>
      <c r="BT29" s="38">
        <f>BL94</f>
        <v>6.1135250935470377E-2</v>
      </c>
    </row>
    <row r="30" spans="1:72" x14ac:dyDescent="0.25">
      <c r="B30" s="3" t="s">
        <v>16</v>
      </c>
      <c r="C30" s="3">
        <f>C29-C28</f>
        <v>4.45</v>
      </c>
      <c r="D30" s="3">
        <f t="shared" ref="D30:J30" si="26">D29-D28</f>
        <v>3.52</v>
      </c>
      <c r="E30" s="3">
        <f t="shared" si="26"/>
        <v>2.4900000000000002</v>
      </c>
      <c r="F30" s="3">
        <f t="shared" si="26"/>
        <v>2.6900000000000004</v>
      </c>
      <c r="G30" s="3">
        <f t="shared" si="26"/>
        <v>1.51</v>
      </c>
      <c r="H30" s="3">
        <f t="shared" si="26"/>
        <v>2.2999999999999998</v>
      </c>
      <c r="I30" s="3">
        <f t="shared" si="26"/>
        <v>2.56</v>
      </c>
      <c r="J30" s="3">
        <f t="shared" si="26"/>
        <v>2.6500000000000004</v>
      </c>
      <c r="L30" s="14"/>
      <c r="N30" s="3" t="s">
        <v>16</v>
      </c>
      <c r="O30" s="3">
        <f>O29-O28</f>
        <v>4.45</v>
      </c>
      <c r="P30" s="3">
        <f t="shared" ref="P30:V30" si="27">P29-P28</f>
        <v>3.52</v>
      </c>
      <c r="Q30" s="3">
        <f t="shared" si="27"/>
        <v>2.4900000000000002</v>
      </c>
      <c r="R30" s="3">
        <f t="shared" si="27"/>
        <v>2.6900000000000004</v>
      </c>
      <c r="S30" s="3">
        <f t="shared" si="27"/>
        <v>1.51</v>
      </c>
      <c r="T30" s="3">
        <f t="shared" si="27"/>
        <v>2.2999999999999998</v>
      </c>
      <c r="U30" s="3">
        <f t="shared" si="27"/>
        <v>2.56</v>
      </c>
      <c r="V30" s="3">
        <f t="shared" si="27"/>
        <v>2.6500000000000004</v>
      </c>
      <c r="AB30" s="3" t="s">
        <v>16</v>
      </c>
      <c r="AC30" s="3">
        <f t="shared" si="25"/>
        <v>4.45</v>
      </c>
      <c r="AD30" s="3">
        <f t="shared" si="24"/>
        <v>3.52</v>
      </c>
      <c r="AE30" s="3">
        <f t="shared" si="24"/>
        <v>2.4900000000000002</v>
      </c>
      <c r="AF30" s="3">
        <f t="shared" si="24"/>
        <v>2.6900000000000004</v>
      </c>
      <c r="AG30" s="3">
        <f t="shared" si="24"/>
        <v>1.51</v>
      </c>
      <c r="AH30" s="3">
        <f t="shared" si="24"/>
        <v>2.2999999999999998</v>
      </c>
      <c r="AI30" s="3">
        <f t="shared" si="24"/>
        <v>2.56</v>
      </c>
      <c r="AJ30" s="3">
        <f t="shared" si="24"/>
        <v>2.6500000000000004</v>
      </c>
      <c r="AN30" s="211" t="s">
        <v>90</v>
      </c>
      <c r="AO30" s="212"/>
      <c r="AP30" s="212"/>
      <c r="AQ30" s="212"/>
      <c r="AR30" s="212"/>
      <c r="AS30" s="212"/>
      <c r="AT30" s="212"/>
      <c r="AU30" s="212"/>
      <c r="AV30" s="212"/>
    </row>
    <row r="31" spans="1:72" ht="20.25" x14ac:dyDescent="0.3">
      <c r="A31" s="2"/>
      <c r="B31" s="3" t="s">
        <v>53</v>
      </c>
      <c r="C31" s="3">
        <v>1.5776590748020964</v>
      </c>
      <c r="D31" s="3">
        <v>1.4954543497666428</v>
      </c>
      <c r="E31" s="3">
        <v>1.5999534548455867</v>
      </c>
      <c r="F31" s="3">
        <v>1.5252980794731257</v>
      </c>
      <c r="G31" s="3">
        <v>1.5017423369193992</v>
      </c>
      <c r="H31" s="3">
        <v>1.55281032986111</v>
      </c>
      <c r="I31" s="3">
        <v>1.6258096988795518</v>
      </c>
      <c r="J31" s="3">
        <v>1.5575718976449284</v>
      </c>
      <c r="L31" s="14"/>
      <c r="M31" s="2"/>
      <c r="N31" s="3" t="s">
        <v>53</v>
      </c>
      <c r="O31" s="3">
        <v>1.5776590748020964</v>
      </c>
      <c r="P31" s="3">
        <v>1.4954543497666428</v>
      </c>
      <c r="Q31" s="3">
        <v>1.5999534548455867</v>
      </c>
      <c r="R31" s="3">
        <v>1.5252980794731257</v>
      </c>
      <c r="S31" s="3">
        <v>1.5017423369193992</v>
      </c>
      <c r="T31" s="3">
        <v>1.55281032986111</v>
      </c>
      <c r="U31" s="3">
        <v>1.6258096988795518</v>
      </c>
      <c r="V31" s="3">
        <v>1.5575718976449284</v>
      </c>
      <c r="AA31" s="2"/>
      <c r="AB31" s="3" t="s">
        <v>53</v>
      </c>
      <c r="AC31" s="3">
        <f t="shared" si="25"/>
        <v>1.5776590748020964</v>
      </c>
      <c r="AD31" s="3">
        <f t="shared" si="24"/>
        <v>1.4954543497666428</v>
      </c>
      <c r="AE31" s="3">
        <f t="shared" si="24"/>
        <v>1.5999534548455867</v>
      </c>
      <c r="AF31" s="3">
        <f t="shared" si="24"/>
        <v>1.5252980794731257</v>
      </c>
      <c r="AG31" s="3">
        <f t="shared" si="24"/>
        <v>1.5017423369193992</v>
      </c>
      <c r="AH31" s="3">
        <f t="shared" si="24"/>
        <v>1.55281032986111</v>
      </c>
      <c r="AI31" s="3">
        <f t="shared" si="24"/>
        <v>1.6258096988795518</v>
      </c>
      <c r="AJ31" s="3">
        <f t="shared" si="24"/>
        <v>1.5575718976449284</v>
      </c>
      <c r="BB31" s="203" t="s">
        <v>248</v>
      </c>
    </row>
    <row r="32" spans="1:72" x14ac:dyDescent="0.25">
      <c r="A32" s="2"/>
      <c r="B32" s="3" t="s">
        <v>52</v>
      </c>
      <c r="C32" s="3">
        <v>4</v>
      </c>
      <c r="D32" s="3">
        <v>2.59</v>
      </c>
      <c r="E32" s="3">
        <v>2.39</v>
      </c>
      <c r="F32" s="3">
        <v>2.2999999999999998</v>
      </c>
      <c r="G32" s="3">
        <v>1.86</v>
      </c>
      <c r="H32" s="3">
        <v>2.2999999999999998</v>
      </c>
      <c r="I32" s="3">
        <v>2.1</v>
      </c>
      <c r="J32" s="3">
        <v>2.1</v>
      </c>
      <c r="L32" s="14"/>
      <c r="M32" s="2"/>
      <c r="N32" s="3" t="s">
        <v>52</v>
      </c>
      <c r="O32" s="3">
        <v>4</v>
      </c>
      <c r="P32" s="3">
        <v>2.59</v>
      </c>
      <c r="Q32" s="3">
        <v>2.39</v>
      </c>
      <c r="R32" s="3">
        <v>2.2999999999999998</v>
      </c>
      <c r="S32" s="3">
        <v>1.86</v>
      </c>
      <c r="T32" s="3">
        <v>2.2999999999999998</v>
      </c>
      <c r="U32" s="3">
        <v>2.1</v>
      </c>
      <c r="V32" s="3">
        <v>2.1</v>
      </c>
      <c r="AA32" s="2"/>
      <c r="AB32" s="3" t="s">
        <v>52</v>
      </c>
      <c r="AC32" s="3">
        <f t="shared" si="25"/>
        <v>4</v>
      </c>
      <c r="AD32" s="3">
        <f t="shared" si="24"/>
        <v>2.59</v>
      </c>
      <c r="AE32" s="3">
        <f t="shared" si="24"/>
        <v>2.39</v>
      </c>
      <c r="AF32" s="3">
        <f t="shared" si="24"/>
        <v>2.2999999999999998</v>
      </c>
      <c r="AG32" s="3">
        <f t="shared" si="24"/>
        <v>1.86</v>
      </c>
      <c r="AH32" s="3">
        <f t="shared" si="24"/>
        <v>2.2999999999999998</v>
      </c>
      <c r="AI32" s="3">
        <f t="shared" si="24"/>
        <v>2.1</v>
      </c>
      <c r="AJ32" s="3">
        <f t="shared" si="24"/>
        <v>2.1</v>
      </c>
      <c r="AS32" s="24" t="s">
        <v>77</v>
      </c>
      <c r="AY32" s="216" t="s">
        <v>111</v>
      </c>
      <c r="AZ32" s="216"/>
      <c r="BA32" s="216"/>
      <c r="BB32" s="216"/>
      <c r="BC32" s="216"/>
      <c r="BD32" s="216"/>
      <c r="BE32" s="216"/>
      <c r="BF32" s="216"/>
      <c r="BP32" s="46"/>
      <c r="BQ32" s="46"/>
      <c r="BR32" s="46"/>
      <c r="BS32" s="46"/>
    </row>
    <row r="33" spans="1:71" x14ac:dyDescent="0.25">
      <c r="B33" s="3" t="s">
        <v>16</v>
      </c>
      <c r="C33" s="3">
        <f t="shared" ref="C33:J33" si="28">C32-C31</f>
        <v>2.4223409251979033</v>
      </c>
      <c r="D33" s="3">
        <f>D32-D31</f>
        <v>1.094545650233357</v>
      </c>
      <c r="E33" s="3">
        <f t="shared" si="28"/>
        <v>0.79004654515441342</v>
      </c>
      <c r="F33" s="3">
        <f t="shared" si="28"/>
        <v>0.77470192052687414</v>
      </c>
      <c r="G33" s="3">
        <f t="shared" si="28"/>
        <v>0.35825766308060092</v>
      </c>
      <c r="H33" s="3">
        <f t="shared" si="28"/>
        <v>0.74718967013888982</v>
      </c>
      <c r="I33" s="3">
        <f t="shared" si="28"/>
        <v>0.47419030112044824</v>
      </c>
      <c r="J33" s="3">
        <f t="shared" si="28"/>
        <v>0.54242810235507166</v>
      </c>
      <c r="L33" s="14"/>
      <c r="N33" s="3" t="s">
        <v>16</v>
      </c>
      <c r="O33" s="3">
        <f>O32-O31</f>
        <v>2.4223409251979033</v>
      </c>
      <c r="P33" s="3">
        <f>P32-P31</f>
        <v>1.094545650233357</v>
      </c>
      <c r="Q33" s="3">
        <f t="shared" ref="Q33:V33" si="29">Q32-Q31</f>
        <v>0.79004654515441342</v>
      </c>
      <c r="R33" s="3">
        <f t="shared" si="29"/>
        <v>0.77470192052687414</v>
      </c>
      <c r="S33" s="3">
        <f t="shared" si="29"/>
        <v>0.35825766308060092</v>
      </c>
      <c r="T33" s="3">
        <f t="shared" si="29"/>
        <v>0.74718967013888982</v>
      </c>
      <c r="U33" s="3">
        <f t="shared" si="29"/>
        <v>0.47419030112044824</v>
      </c>
      <c r="V33" s="3">
        <f t="shared" si="29"/>
        <v>0.54242810235507166</v>
      </c>
      <c r="AB33" s="3" t="s">
        <v>16</v>
      </c>
      <c r="AC33" s="3">
        <f t="shared" si="25"/>
        <v>2.4223409251979033</v>
      </c>
      <c r="AD33" s="3">
        <f t="shared" si="24"/>
        <v>1.094545650233357</v>
      </c>
      <c r="AE33" s="3">
        <f t="shared" si="24"/>
        <v>0.79004654515441342</v>
      </c>
      <c r="AF33" s="3">
        <f t="shared" si="24"/>
        <v>0.77470192052687414</v>
      </c>
      <c r="AG33" s="3">
        <f t="shared" si="24"/>
        <v>0.35825766308060092</v>
      </c>
      <c r="AH33" s="3">
        <f t="shared" si="24"/>
        <v>0.74718967013888982</v>
      </c>
      <c r="AI33" s="3">
        <f t="shared" si="24"/>
        <v>0.47419030112044824</v>
      </c>
      <c r="AJ33" s="3">
        <f t="shared" si="24"/>
        <v>0.54242810235507166</v>
      </c>
      <c r="AO33" s="38" t="s">
        <v>24</v>
      </c>
      <c r="AP33" s="38" t="s">
        <v>25</v>
      </c>
      <c r="AQ33" s="38" t="s">
        <v>26</v>
      </c>
      <c r="AR33" s="38" t="s">
        <v>27</v>
      </c>
      <c r="AS33" s="38" t="s">
        <v>66</v>
      </c>
      <c r="BP33" s="46"/>
      <c r="BQ33" s="46"/>
      <c r="BR33" s="46"/>
      <c r="BS33" s="46"/>
    </row>
    <row r="34" spans="1:71" x14ac:dyDescent="0.25">
      <c r="A34" s="6" t="s">
        <v>19</v>
      </c>
      <c r="B34" s="7">
        <v>0</v>
      </c>
      <c r="C34" s="4">
        <v>1.5776590748020964</v>
      </c>
      <c r="D34" s="4">
        <v>1.4954543497666428</v>
      </c>
      <c r="E34" s="4">
        <v>1.5999534548455867</v>
      </c>
      <c r="F34" s="4">
        <v>1.5252980794731257</v>
      </c>
      <c r="G34" s="4">
        <v>1.5017423369193992</v>
      </c>
      <c r="H34" s="4">
        <v>1.55281032986111</v>
      </c>
      <c r="I34" s="4">
        <v>1.6258096988795518</v>
      </c>
      <c r="J34" s="4">
        <v>1.5575718976449284</v>
      </c>
      <c r="L34" s="14"/>
      <c r="M34" s="6" t="s">
        <v>19</v>
      </c>
      <c r="N34" s="7">
        <v>0</v>
      </c>
      <c r="O34" s="4">
        <f t="shared" ref="O34:O47" si="30">C34-C$31</f>
        <v>0</v>
      </c>
      <c r="P34" s="4">
        <f t="shared" ref="P34:P47" si="31">D34-D$31</f>
        <v>0</v>
      </c>
      <c r="Q34" s="4">
        <f t="shared" ref="Q34:Q47" si="32">E34-E$31</f>
        <v>0</v>
      </c>
      <c r="R34" s="4">
        <f t="shared" ref="R34:R47" si="33">F34-F$31</f>
        <v>0</v>
      </c>
      <c r="S34" s="4">
        <f t="shared" ref="S34:S47" si="34">G34-G$31</f>
        <v>0</v>
      </c>
      <c r="T34" s="4">
        <f t="shared" ref="T34:T47" si="35">H34-H$31</f>
        <v>0</v>
      </c>
      <c r="U34" s="4">
        <f t="shared" ref="U34:U47" si="36">I34-I$31</f>
        <v>0</v>
      </c>
      <c r="V34" s="4">
        <f t="shared" ref="V34:V47" si="37">J34-J$31</f>
        <v>0</v>
      </c>
      <c r="AA34" s="6" t="s">
        <v>19</v>
      </c>
      <c r="AB34" s="7">
        <v>0</v>
      </c>
      <c r="AC34" s="4">
        <f t="shared" ref="AC34:AC47" si="38">(O34*100)/O$30</f>
        <v>0</v>
      </c>
      <c r="AD34" s="4">
        <f t="shared" ref="AD34:AD47" si="39">(P34*100)/P$30</f>
        <v>0</v>
      </c>
      <c r="AE34" s="4">
        <f t="shared" ref="AE34:AE47" si="40">(Q34*100)/Q$30</f>
        <v>0</v>
      </c>
      <c r="AF34" s="4">
        <f t="shared" ref="AF34:AF47" si="41">(R34*100)/R$30</f>
        <v>0</v>
      </c>
      <c r="AG34" s="4">
        <f t="shared" ref="AG34:AG47" si="42">(S34*100)/S$30</f>
        <v>0</v>
      </c>
      <c r="AH34" s="4">
        <f t="shared" ref="AH34:AH47" si="43">(T34*100)/T$30</f>
        <v>0</v>
      </c>
      <c r="AI34" s="4">
        <f t="shared" ref="AI34:AI47" si="44">(U34*100)/U$30</f>
        <v>0</v>
      </c>
      <c r="AJ34" s="4">
        <f t="shared" ref="AJ34:AJ47" si="45">(V34*100)/V$30</f>
        <v>0</v>
      </c>
      <c r="AN34" s="24">
        <v>0</v>
      </c>
      <c r="AO34" s="24">
        <f>AVERAGE(AC34:AJ34)</f>
        <v>0</v>
      </c>
      <c r="AP34" s="24">
        <f>COUNT(AC34:AJ34)</f>
        <v>8</v>
      </c>
      <c r="AQ34" s="24">
        <f>STDEV(AC34:AJ34)</f>
        <v>0</v>
      </c>
      <c r="AR34" s="24">
        <f>(AQ34)/SQRT(AP34)</f>
        <v>0</v>
      </c>
      <c r="AS34" s="24" t="e">
        <f>TTEST('Agonistas C'!AC34:AJ34,AC34:AJ34,1,2)</f>
        <v>#DIV/0!</v>
      </c>
      <c r="AX34" s="46">
        <f>AB34</f>
        <v>0</v>
      </c>
      <c r="AY34" s="45" t="s">
        <v>6</v>
      </c>
      <c r="AZ34" s="45" t="s">
        <v>7</v>
      </c>
      <c r="BA34" s="45" t="s">
        <v>8</v>
      </c>
      <c r="BB34" s="45" t="s">
        <v>9</v>
      </c>
      <c r="BC34" s="45" t="s">
        <v>10</v>
      </c>
      <c r="BD34" s="45" t="s">
        <v>11</v>
      </c>
      <c r="BE34" s="45" t="s">
        <v>12</v>
      </c>
      <c r="BF34" s="45" t="s">
        <v>13</v>
      </c>
      <c r="BP34" s="46"/>
      <c r="BQ34" s="46"/>
      <c r="BR34" s="46"/>
      <c r="BS34" s="46"/>
    </row>
    <row r="35" spans="1:71" x14ac:dyDescent="0.25">
      <c r="A35" s="2"/>
      <c r="B35" s="7">
        <v>2</v>
      </c>
      <c r="C35" s="4">
        <v>1.7344593021335786</v>
      </c>
      <c r="D35" s="4">
        <v>1.7278025322972899</v>
      </c>
      <c r="E35" s="4">
        <v>1.6275354509153837</v>
      </c>
      <c r="F35" s="4">
        <v>1.5972395649163129</v>
      </c>
      <c r="G35" s="4">
        <v>1.6685050589139347</v>
      </c>
      <c r="H35" s="4">
        <v>1.6036729600694439</v>
      </c>
      <c r="I35" s="4">
        <v>1.6770997461484587</v>
      </c>
      <c r="J35" s="4">
        <v>1.6548743206521745</v>
      </c>
      <c r="L35" s="14"/>
      <c r="M35" s="2"/>
      <c r="N35" s="7">
        <v>2</v>
      </c>
      <c r="O35" s="4">
        <f t="shared" si="30"/>
        <v>0.15680022733148213</v>
      </c>
      <c r="P35" s="4">
        <f t="shared" si="31"/>
        <v>0.23234818253064704</v>
      </c>
      <c r="Q35" s="4">
        <f t="shared" si="32"/>
        <v>2.7581996069796944E-2</v>
      </c>
      <c r="R35" s="4">
        <f t="shared" si="33"/>
        <v>7.1941485443187236E-2</v>
      </c>
      <c r="S35" s="4">
        <f t="shared" si="34"/>
        <v>0.16676272199453557</v>
      </c>
      <c r="T35" s="4">
        <f t="shared" si="35"/>
        <v>5.0862630208333925E-2</v>
      </c>
      <c r="U35" s="4">
        <f t="shared" si="36"/>
        <v>5.1290047268906847E-2</v>
      </c>
      <c r="V35" s="4">
        <f t="shared" si="37"/>
        <v>9.7302423007246119E-2</v>
      </c>
      <c r="AA35" s="2"/>
      <c r="AB35" s="7">
        <v>2</v>
      </c>
      <c r="AC35" s="4">
        <f t="shared" si="38"/>
        <v>3.5236006141906095</v>
      </c>
      <c r="AD35" s="4">
        <f t="shared" si="39"/>
        <v>6.6008006400751995</v>
      </c>
      <c r="AE35" s="4">
        <f t="shared" si="40"/>
        <v>1.1077106855340138</v>
      </c>
      <c r="AF35" s="4">
        <f t="shared" si="41"/>
        <v>2.6744046633155101</v>
      </c>
      <c r="AG35" s="4">
        <f t="shared" si="42"/>
        <v>11.043888873810303</v>
      </c>
      <c r="AH35" s="4">
        <f t="shared" si="43"/>
        <v>2.2114187047101708</v>
      </c>
      <c r="AI35" s="4">
        <f t="shared" si="44"/>
        <v>2.0035174714416737</v>
      </c>
      <c r="AJ35" s="4">
        <f t="shared" si="45"/>
        <v>3.6717895474432494</v>
      </c>
      <c r="AN35" s="24">
        <v>2</v>
      </c>
      <c r="AO35" s="24">
        <f t="shared" ref="AO35:AO47" si="46">AVERAGE(AC35:AJ35)</f>
        <v>4.1046414000650913</v>
      </c>
      <c r="AP35" s="24">
        <f t="shared" ref="AP35:AP47" si="47">COUNT(AC35:AJ35)</f>
        <v>8</v>
      </c>
      <c r="AQ35" s="24">
        <f t="shared" ref="AQ35:AQ45" si="48">STDEV(AC35:AJ35)</f>
        <v>3.2499476994258503</v>
      </c>
      <c r="AR35" s="24">
        <f t="shared" ref="AR35:AR47" si="49">(AQ35)/SQRT(AP35)</f>
        <v>1.149030028382819</v>
      </c>
      <c r="AS35" s="46">
        <f>TTEST('Agonistas C'!AC35:AJ35,AC35:AJ35,1,2)</f>
        <v>0.33816748643591044</v>
      </c>
      <c r="AX35" s="46">
        <f t="shared" ref="AX35:AX47" si="50">AB35</f>
        <v>2</v>
      </c>
      <c r="AY35" s="46">
        <f t="shared" ref="AY35:AY47" si="51">(($AB35-$AB34)*AC34)+(($AB35-$AB34)*(AC35-AC34)/2)</f>
        <v>3.5236006141906095</v>
      </c>
      <c r="AZ35" s="46">
        <f t="shared" ref="AZ35:AZ47" si="52">(($AB35-$AB34)*AD34)+(($AB35-$AB34)*(AD35-AD34)/2)</f>
        <v>6.6008006400751995</v>
      </c>
      <c r="BA35" s="46">
        <f t="shared" ref="BA35:BA47" si="53">(($AB35-$AB34)*AE34)+(($AB35-$AB34)*(AE35-AE34)/2)</f>
        <v>1.1077106855340138</v>
      </c>
      <c r="BB35" s="46">
        <f t="shared" ref="BB35:BB47" si="54">(($AB35-$AB34)*AF34)+(($AB35-$AB34)*(AF35-AF34)/2)</f>
        <v>2.6744046633155101</v>
      </c>
      <c r="BC35" s="46">
        <f t="shared" ref="BC35:BC47" si="55">(($AB35-$AB34)*AG34)+(($AB35-$AB34)*(AG35-AG34)/2)</f>
        <v>11.043888873810303</v>
      </c>
      <c r="BD35" s="46">
        <f t="shared" ref="BD35:BD47" si="56">(($AB35-$AB34)*AH34)+(($AB35-$AB34)*(AH35-AH34)/2)</f>
        <v>2.2114187047101708</v>
      </c>
      <c r="BE35" s="46">
        <f t="shared" ref="BE35:BE47" si="57">(($AB35-$AB34)*AI34)+(($AB35-$AB34)*(AI35-AI34)/2)</f>
        <v>2.0035174714416737</v>
      </c>
      <c r="BF35" s="46">
        <f t="shared" ref="BF35:BF47" si="58">(($AB35-$AB34)*AJ34)+(($AB35-$AB34)*(AJ35-AJ34)/2)</f>
        <v>3.6717895474432494</v>
      </c>
      <c r="BP35" s="46"/>
      <c r="BQ35" s="46"/>
      <c r="BR35" s="46"/>
      <c r="BS35" s="46"/>
    </row>
    <row r="36" spans="1:71" x14ac:dyDescent="0.25">
      <c r="A36" s="2"/>
      <c r="B36" s="5">
        <v>4</v>
      </c>
      <c r="C36" s="4">
        <v>2.0021573558616486</v>
      </c>
      <c r="D36" s="4">
        <v>2.0545314388987292</v>
      </c>
      <c r="E36" s="4">
        <v>1.6314339662609383</v>
      </c>
      <c r="F36" s="4">
        <v>1.8778113581447429</v>
      </c>
      <c r="G36" s="4">
        <v>1.7685626921106561</v>
      </c>
      <c r="H36" s="4">
        <v>1.8240776909722207</v>
      </c>
      <c r="I36" s="4">
        <v>1.8309698879551828</v>
      </c>
      <c r="J36" s="4">
        <v>1.8406334918478269</v>
      </c>
      <c r="L36" s="14"/>
      <c r="M36" s="2"/>
      <c r="N36" s="5">
        <v>4</v>
      </c>
      <c r="O36" s="4">
        <f t="shared" si="30"/>
        <v>0.42449828105955212</v>
      </c>
      <c r="P36" s="4">
        <f t="shared" si="31"/>
        <v>0.55907708913208642</v>
      </c>
      <c r="Q36" s="4">
        <f t="shared" si="32"/>
        <v>3.1480511415351575E-2</v>
      </c>
      <c r="R36" s="4">
        <f t="shared" si="33"/>
        <v>0.35251327867161719</v>
      </c>
      <c r="S36" s="4">
        <f t="shared" si="34"/>
        <v>0.26682035519125691</v>
      </c>
      <c r="T36" s="4">
        <f t="shared" si="35"/>
        <v>0.27126736111111072</v>
      </c>
      <c r="U36" s="4">
        <f t="shared" si="36"/>
        <v>0.20516018907563094</v>
      </c>
      <c r="V36" s="4">
        <f t="shared" si="37"/>
        <v>0.28306159420289845</v>
      </c>
      <c r="AA36" s="2"/>
      <c r="AB36" s="5">
        <v>4</v>
      </c>
      <c r="AC36" s="4">
        <f t="shared" si="38"/>
        <v>9.5392872148213961</v>
      </c>
      <c r="AD36" s="4">
        <f t="shared" si="39"/>
        <v>15.882871850343365</v>
      </c>
      <c r="AE36" s="4">
        <f t="shared" si="40"/>
        <v>1.2642775668815893</v>
      </c>
      <c r="AF36" s="4">
        <f t="shared" si="41"/>
        <v>13.104582850245992</v>
      </c>
      <c r="AG36" s="4">
        <f t="shared" si="42"/>
        <v>17.670222198096482</v>
      </c>
      <c r="AH36" s="4">
        <f t="shared" si="43"/>
        <v>11.794233091787424</v>
      </c>
      <c r="AI36" s="4">
        <f t="shared" si="44"/>
        <v>8.0140698857668333</v>
      </c>
      <c r="AJ36" s="4">
        <f t="shared" si="45"/>
        <v>10.681569592562203</v>
      </c>
      <c r="AN36" s="24">
        <v>4</v>
      </c>
      <c r="AO36" s="24">
        <f t="shared" si="46"/>
        <v>10.993889281313159</v>
      </c>
      <c r="AP36" s="24">
        <f t="shared" si="47"/>
        <v>8</v>
      </c>
      <c r="AQ36" s="24">
        <f t="shared" si="48"/>
        <v>5.0614682770404329</v>
      </c>
      <c r="AR36" s="24">
        <f t="shared" si="49"/>
        <v>1.7894992707279405</v>
      </c>
      <c r="AS36" s="46">
        <f>TTEST('Agonistas C'!AC36:AJ36,AC36:AJ36,1,2)</f>
        <v>3.4712547018349402E-2</v>
      </c>
      <c r="AT36" s="24" t="s">
        <v>69</v>
      </c>
      <c r="AX36" s="46">
        <f t="shared" si="50"/>
        <v>4</v>
      </c>
      <c r="AY36" s="46">
        <f t="shared" si="51"/>
        <v>13.062887829012006</v>
      </c>
      <c r="AZ36" s="46">
        <f t="shared" si="52"/>
        <v>22.483672490418563</v>
      </c>
      <c r="BA36" s="46">
        <f t="shared" si="53"/>
        <v>2.3719882524156031</v>
      </c>
      <c r="BB36" s="46">
        <f t="shared" si="54"/>
        <v>15.778987513561502</v>
      </c>
      <c r="BC36" s="46">
        <f t="shared" si="55"/>
        <v>28.714111071906785</v>
      </c>
      <c r="BD36" s="46">
        <f t="shared" si="56"/>
        <v>14.005651796497595</v>
      </c>
      <c r="BE36" s="46">
        <f t="shared" si="57"/>
        <v>10.017587357208507</v>
      </c>
      <c r="BF36" s="46">
        <f t="shared" si="58"/>
        <v>14.353359140005452</v>
      </c>
      <c r="BP36" s="46"/>
      <c r="BQ36" s="46"/>
      <c r="BR36" s="46"/>
      <c r="BS36" s="46"/>
    </row>
    <row r="37" spans="1:71" x14ac:dyDescent="0.25">
      <c r="A37" s="2"/>
      <c r="B37" s="5">
        <v>6</v>
      </c>
      <c r="C37" s="4">
        <v>2.4862100450306985</v>
      </c>
      <c r="D37" s="4">
        <v>2.2009645623055341</v>
      </c>
      <c r="E37" s="4">
        <v>1.7650555797298164</v>
      </c>
      <c r="F37" s="4">
        <v>2.0648592202970297</v>
      </c>
      <c r="G37" s="4">
        <v>1.8019152365095632</v>
      </c>
      <c r="H37" s="4">
        <v>2.0360053168402761</v>
      </c>
      <c r="I37" s="4">
        <v>1.9420983237044815</v>
      </c>
      <c r="J37" s="4">
        <v>1.9467815896739129</v>
      </c>
      <c r="L37" s="14"/>
      <c r="M37" s="2"/>
      <c r="N37" s="5">
        <v>6</v>
      </c>
      <c r="O37" s="4">
        <f t="shared" si="30"/>
        <v>0.90855097022860209</v>
      </c>
      <c r="P37" s="4">
        <f t="shared" si="31"/>
        <v>0.70551021253889123</v>
      </c>
      <c r="Q37" s="4">
        <f t="shared" si="32"/>
        <v>0.16510212488422971</v>
      </c>
      <c r="R37" s="4">
        <f t="shared" si="33"/>
        <v>0.53956114082390405</v>
      </c>
      <c r="S37" s="4">
        <f t="shared" si="34"/>
        <v>0.30017289959016402</v>
      </c>
      <c r="T37" s="4">
        <f t="shared" si="35"/>
        <v>0.48319498697916607</v>
      </c>
      <c r="U37" s="4">
        <f t="shared" si="36"/>
        <v>0.3162886248249297</v>
      </c>
      <c r="V37" s="4">
        <f t="shared" si="37"/>
        <v>0.38920969202898448</v>
      </c>
      <c r="AA37" s="2"/>
      <c r="AB37" s="5">
        <v>6</v>
      </c>
      <c r="AC37" s="4">
        <f t="shared" si="38"/>
        <v>20.416875735474203</v>
      </c>
      <c r="AD37" s="4">
        <f t="shared" si="39"/>
        <v>20.042903765309408</v>
      </c>
      <c r="AE37" s="4">
        <f t="shared" si="40"/>
        <v>6.6306074250694662</v>
      </c>
      <c r="AF37" s="4">
        <f t="shared" si="41"/>
        <v>20.05803497486632</v>
      </c>
      <c r="AG37" s="4">
        <f t="shared" si="42"/>
        <v>19.878999972858544</v>
      </c>
      <c r="AH37" s="4">
        <f t="shared" si="43"/>
        <v>21.008477694746354</v>
      </c>
      <c r="AI37" s="4">
        <f t="shared" si="44"/>
        <v>12.355024407223816</v>
      </c>
      <c r="AJ37" s="4">
        <f t="shared" si="45"/>
        <v>14.687158189772997</v>
      </c>
      <c r="AN37" s="24">
        <v>6</v>
      </c>
      <c r="AO37" s="24">
        <f t="shared" si="46"/>
        <v>16.884760270665137</v>
      </c>
      <c r="AP37" s="24">
        <f t="shared" si="47"/>
        <v>8</v>
      </c>
      <c r="AQ37" s="24">
        <f t="shared" si="48"/>
        <v>5.1959532551100205</v>
      </c>
      <c r="AR37" s="24">
        <f t="shared" si="49"/>
        <v>1.8370468907083051</v>
      </c>
      <c r="AS37" s="46">
        <f>TTEST('Agonistas C'!AC37:AJ37,AC37:AJ37,1,2)</f>
        <v>7.0108558986013442E-3</v>
      </c>
      <c r="AT37" s="24" t="s">
        <v>228</v>
      </c>
      <c r="AX37" s="46">
        <f t="shared" si="50"/>
        <v>6</v>
      </c>
      <c r="AY37" s="46">
        <f t="shared" si="51"/>
        <v>29.9561629502956</v>
      </c>
      <c r="AZ37" s="46">
        <f t="shared" si="52"/>
        <v>35.925775615652775</v>
      </c>
      <c r="BA37" s="46">
        <f t="shared" si="53"/>
        <v>7.8948849919510558</v>
      </c>
      <c r="BB37" s="46">
        <f t="shared" si="54"/>
        <v>33.162617825112314</v>
      </c>
      <c r="BC37" s="46">
        <f t="shared" si="55"/>
        <v>37.549222170955026</v>
      </c>
      <c r="BD37" s="46">
        <f t="shared" si="56"/>
        <v>32.80271078653378</v>
      </c>
      <c r="BE37" s="46">
        <f t="shared" si="57"/>
        <v>20.369094292990649</v>
      </c>
      <c r="BF37" s="46">
        <f t="shared" si="58"/>
        <v>25.368727782335199</v>
      </c>
    </row>
    <row r="38" spans="1:71" x14ac:dyDescent="0.25">
      <c r="A38" s="2"/>
      <c r="B38" s="5">
        <v>8</v>
      </c>
      <c r="C38" s="4">
        <v>3.012405886782215</v>
      </c>
      <c r="D38" s="4">
        <v>2.3047261583445797</v>
      </c>
      <c r="E38" s="4">
        <v>1.77928516074109</v>
      </c>
      <c r="F38" s="4">
        <v>2.1583831513731724</v>
      </c>
      <c r="G38" s="4">
        <v>1.8269296448087431</v>
      </c>
      <c r="H38" s="4">
        <v>2.1462076822916654</v>
      </c>
      <c r="I38" s="4">
        <v>2.0019367121848735</v>
      </c>
      <c r="J38" s="4">
        <v>2.0529296875000007</v>
      </c>
      <c r="L38" s="14"/>
      <c r="M38" s="2"/>
      <c r="N38" s="5">
        <v>8</v>
      </c>
      <c r="O38" s="4">
        <f t="shared" si="30"/>
        <v>1.4347468119801186</v>
      </c>
      <c r="P38" s="4">
        <f t="shared" si="31"/>
        <v>0.8092718085779369</v>
      </c>
      <c r="Q38" s="4">
        <f t="shared" si="32"/>
        <v>0.17933170589550329</v>
      </c>
      <c r="R38" s="4">
        <f t="shared" si="33"/>
        <v>0.6330850719000467</v>
      </c>
      <c r="S38" s="4">
        <f t="shared" si="34"/>
        <v>0.32518730788934391</v>
      </c>
      <c r="T38" s="4">
        <f t="shared" si="35"/>
        <v>0.59339735243055536</v>
      </c>
      <c r="U38" s="4">
        <f t="shared" si="36"/>
        <v>0.37612701330532161</v>
      </c>
      <c r="V38" s="4">
        <f t="shared" si="37"/>
        <v>0.49535778985507228</v>
      </c>
      <c r="AA38" s="2"/>
      <c r="AB38" s="5">
        <v>8</v>
      </c>
      <c r="AC38" s="4">
        <f t="shared" si="38"/>
        <v>32.241501392811657</v>
      </c>
      <c r="AD38" s="4">
        <f t="shared" si="39"/>
        <v>22.990676380055024</v>
      </c>
      <c r="AE38" s="4">
        <f t="shared" si="40"/>
        <v>7.2020765419880837</v>
      </c>
      <c r="AF38" s="4">
        <f t="shared" si="41"/>
        <v>23.534761037176452</v>
      </c>
      <c r="AG38" s="4">
        <f t="shared" si="42"/>
        <v>21.535583303930061</v>
      </c>
      <c r="AH38" s="4">
        <f t="shared" si="43"/>
        <v>25.799884888285018</v>
      </c>
      <c r="AI38" s="4">
        <f t="shared" si="44"/>
        <v>14.692461457239125</v>
      </c>
      <c r="AJ38" s="4">
        <f t="shared" si="45"/>
        <v>18.692746786983857</v>
      </c>
      <c r="AN38" s="24">
        <v>8</v>
      </c>
      <c r="AO38" s="24">
        <f t="shared" si="46"/>
        <v>20.836211473558659</v>
      </c>
      <c r="AP38" s="24">
        <f t="shared" si="47"/>
        <v>8</v>
      </c>
      <c r="AQ38" s="24">
        <f t="shared" si="48"/>
        <v>7.5153313975586027</v>
      </c>
      <c r="AR38" s="24">
        <f t="shared" si="49"/>
        <v>2.6570708970389303</v>
      </c>
      <c r="AS38" s="46">
        <f>TTEST('Agonistas C'!AC38:AJ38,AC38:AJ38,1,2)</f>
        <v>1.4887066612392301E-2</v>
      </c>
      <c r="AT38" s="24" t="s">
        <v>69</v>
      </c>
      <c r="AX38" s="46">
        <f t="shared" si="50"/>
        <v>8</v>
      </c>
      <c r="AY38" s="46">
        <f t="shared" si="51"/>
        <v>52.658377128285863</v>
      </c>
      <c r="AZ38" s="46">
        <f t="shared" si="52"/>
        <v>43.033580145364432</v>
      </c>
      <c r="BA38" s="46">
        <f t="shared" si="53"/>
        <v>13.83268396705755</v>
      </c>
      <c r="BB38" s="46">
        <f t="shared" si="54"/>
        <v>43.592796012042768</v>
      </c>
      <c r="BC38" s="46">
        <f t="shared" si="55"/>
        <v>41.414583276788605</v>
      </c>
      <c r="BD38" s="46">
        <f t="shared" si="56"/>
        <v>46.808362583031368</v>
      </c>
      <c r="BE38" s="46">
        <f t="shared" si="57"/>
        <v>27.047485864462942</v>
      </c>
      <c r="BF38" s="46">
        <f t="shared" si="58"/>
        <v>33.379904976756855</v>
      </c>
    </row>
    <row r="39" spans="1:71" x14ac:dyDescent="0.25">
      <c r="A39" s="2"/>
      <c r="B39" s="5">
        <v>10</v>
      </c>
      <c r="C39" s="4">
        <v>3.3183889171521046</v>
      </c>
      <c r="D39" s="4">
        <v>2.3805739402342003</v>
      </c>
      <c r="E39" s="4">
        <v>1.9444847485089591</v>
      </c>
      <c r="F39" s="4">
        <v>2.2375187853606784</v>
      </c>
      <c r="G39" s="4">
        <v>1.8352677809084703</v>
      </c>
      <c r="H39" s="4">
        <v>2.2309787326388886</v>
      </c>
      <c r="I39" s="4">
        <v>2.0617751006652671</v>
      </c>
      <c r="J39" s="4">
        <v>2.097158061594202</v>
      </c>
      <c r="L39" s="14"/>
      <c r="M39" s="2"/>
      <c r="N39" s="5">
        <v>10</v>
      </c>
      <c r="O39" s="4">
        <f t="shared" si="30"/>
        <v>1.7407298423500082</v>
      </c>
      <c r="P39" s="4">
        <f t="shared" si="31"/>
        <v>0.8851195904675575</v>
      </c>
      <c r="Q39" s="4">
        <f t="shared" si="32"/>
        <v>0.34453129366337243</v>
      </c>
      <c r="R39" s="4">
        <f t="shared" si="33"/>
        <v>0.71222070588755271</v>
      </c>
      <c r="S39" s="4">
        <f t="shared" si="34"/>
        <v>0.33352544398907114</v>
      </c>
      <c r="T39" s="4">
        <f t="shared" si="35"/>
        <v>0.67816840277777857</v>
      </c>
      <c r="U39" s="4">
        <f t="shared" si="36"/>
        <v>0.4359654017857153</v>
      </c>
      <c r="V39" s="4">
        <f t="shared" si="37"/>
        <v>0.53958616394927361</v>
      </c>
      <c r="AA39" s="2"/>
      <c r="AB39" s="5">
        <v>10</v>
      </c>
      <c r="AC39" s="4">
        <f t="shared" si="38"/>
        <v>39.117524547191188</v>
      </c>
      <c r="AD39" s="4">
        <f t="shared" si="39"/>
        <v>25.145442911010157</v>
      </c>
      <c r="AE39" s="4">
        <f t="shared" si="40"/>
        <v>13.836598139091262</v>
      </c>
      <c r="AF39" s="4">
        <f t="shared" si="41"/>
        <v>26.476606166823519</v>
      </c>
      <c r="AG39" s="4">
        <f t="shared" si="42"/>
        <v>22.087777747620606</v>
      </c>
      <c r="AH39" s="4">
        <f t="shared" si="43"/>
        <v>29.485582729468636</v>
      </c>
      <c r="AI39" s="4">
        <f t="shared" si="44"/>
        <v>17.029898507254504</v>
      </c>
      <c r="AJ39" s="4">
        <f t="shared" si="45"/>
        <v>20.361742035821642</v>
      </c>
      <c r="AN39" s="24">
        <v>10</v>
      </c>
      <c r="AO39" s="24">
        <f t="shared" si="46"/>
        <v>24.192646598035189</v>
      </c>
      <c r="AP39" s="24">
        <f t="shared" si="47"/>
        <v>8</v>
      </c>
      <c r="AQ39" s="24">
        <f t="shared" si="48"/>
        <v>7.8789996587014937</v>
      </c>
      <c r="AR39" s="24">
        <f t="shared" si="49"/>
        <v>2.7856470438171597</v>
      </c>
      <c r="AS39" s="46">
        <f>TTEST('Agonistas C'!AC39:AJ39,AC39:AJ39,1,2)</f>
        <v>7.3131911705997333E-3</v>
      </c>
      <c r="AT39" s="46" t="s">
        <v>228</v>
      </c>
      <c r="AX39" s="46">
        <f t="shared" si="50"/>
        <v>10</v>
      </c>
      <c r="AY39" s="46">
        <f t="shared" si="51"/>
        <v>71.359025940002851</v>
      </c>
      <c r="AZ39" s="46">
        <f t="shared" si="52"/>
        <v>48.136119291065185</v>
      </c>
      <c r="BA39" s="46">
        <f t="shared" si="53"/>
        <v>21.038674681079346</v>
      </c>
      <c r="BB39" s="46">
        <f t="shared" si="54"/>
        <v>50.011367203999967</v>
      </c>
      <c r="BC39" s="46">
        <f t="shared" si="55"/>
        <v>43.623361051550667</v>
      </c>
      <c r="BD39" s="46">
        <f t="shared" si="56"/>
        <v>55.285467617753653</v>
      </c>
      <c r="BE39" s="46">
        <f t="shared" si="57"/>
        <v>31.722359964493627</v>
      </c>
      <c r="BF39" s="46">
        <f t="shared" si="58"/>
        <v>39.054488822805496</v>
      </c>
    </row>
    <row r="40" spans="1:71" x14ac:dyDescent="0.25">
      <c r="A40" s="2"/>
      <c r="B40" s="5">
        <v>12</v>
      </c>
      <c r="C40" s="4">
        <v>3.4812237273651139</v>
      </c>
      <c r="D40" s="4">
        <v>2.4023101069898938</v>
      </c>
      <c r="E40" s="4">
        <v>2.0053990507832458</v>
      </c>
      <c r="F40" s="4">
        <v>2.2519070824493159</v>
      </c>
      <c r="G40" s="4">
        <v>1.8269296448087431</v>
      </c>
      <c r="H40" s="4">
        <v>2.31574978298611</v>
      </c>
      <c r="I40" s="4">
        <v>2.0959684655112056</v>
      </c>
      <c r="J40" s="4">
        <v>2.1148494112318836</v>
      </c>
      <c r="L40" s="14"/>
      <c r="M40" s="2"/>
      <c r="N40" s="5">
        <v>12</v>
      </c>
      <c r="O40" s="4">
        <f t="shared" si="30"/>
        <v>1.9035646525630174</v>
      </c>
      <c r="P40" s="4">
        <f t="shared" si="31"/>
        <v>0.90685575722325096</v>
      </c>
      <c r="Q40" s="4">
        <f t="shared" si="32"/>
        <v>0.40544559593765905</v>
      </c>
      <c r="R40" s="4">
        <f t="shared" si="33"/>
        <v>0.72660900297619024</v>
      </c>
      <c r="S40" s="4">
        <f t="shared" si="34"/>
        <v>0.32518730788934391</v>
      </c>
      <c r="T40" s="4">
        <f t="shared" si="35"/>
        <v>0.762939453125</v>
      </c>
      <c r="U40" s="4">
        <f t="shared" si="36"/>
        <v>0.47015876663165379</v>
      </c>
      <c r="V40" s="4">
        <f t="shared" si="37"/>
        <v>0.55727751358695521</v>
      </c>
      <c r="AA40" s="2"/>
      <c r="AB40" s="5">
        <v>12</v>
      </c>
      <c r="AC40" s="4">
        <f t="shared" si="38"/>
        <v>42.77673376546106</v>
      </c>
      <c r="AD40" s="4">
        <f t="shared" si="39"/>
        <v>25.762947648387811</v>
      </c>
      <c r="AE40" s="4">
        <f t="shared" si="40"/>
        <v>16.282955660146946</v>
      </c>
      <c r="AF40" s="4">
        <f t="shared" si="41"/>
        <v>27.011487099486622</v>
      </c>
      <c r="AG40" s="4">
        <f t="shared" si="42"/>
        <v>21.535583303930061</v>
      </c>
      <c r="AH40" s="4">
        <f t="shared" si="43"/>
        <v>33.171280570652179</v>
      </c>
      <c r="AI40" s="4">
        <f t="shared" si="44"/>
        <v>18.365576821548977</v>
      </c>
      <c r="AJ40" s="4">
        <f t="shared" si="45"/>
        <v>21.029340135356797</v>
      </c>
      <c r="AN40" s="24">
        <v>12</v>
      </c>
      <c r="AO40" s="24">
        <f t="shared" si="46"/>
        <v>25.741988125621308</v>
      </c>
      <c r="AP40" s="24">
        <f t="shared" si="47"/>
        <v>8</v>
      </c>
      <c r="AQ40" s="24">
        <f t="shared" si="48"/>
        <v>8.7077686473295319</v>
      </c>
      <c r="AR40" s="24">
        <f t="shared" si="49"/>
        <v>3.0786611297651607</v>
      </c>
      <c r="AS40" s="46">
        <f>TTEST('Agonistas C'!AC40:AJ40,AC40:AJ40,1,2)</f>
        <v>8.5347176798341497E-3</v>
      </c>
      <c r="AT40" s="46" t="s">
        <v>228</v>
      </c>
      <c r="AX40" s="46">
        <f t="shared" si="50"/>
        <v>12</v>
      </c>
      <c r="AY40" s="46">
        <f t="shared" si="51"/>
        <v>81.894258312652255</v>
      </c>
      <c r="AZ40" s="46">
        <f t="shared" si="52"/>
        <v>50.908390559397972</v>
      </c>
      <c r="BA40" s="46">
        <f t="shared" si="53"/>
        <v>30.119553799238208</v>
      </c>
      <c r="BB40" s="46">
        <f t="shared" si="54"/>
        <v>53.488093266310145</v>
      </c>
      <c r="BC40" s="46">
        <f t="shared" si="55"/>
        <v>43.623361051550667</v>
      </c>
      <c r="BD40" s="46">
        <f t="shared" si="56"/>
        <v>62.656863300120818</v>
      </c>
      <c r="BE40" s="46">
        <f t="shared" si="57"/>
        <v>35.395475328803485</v>
      </c>
      <c r="BF40" s="46">
        <f t="shared" si="58"/>
        <v>41.391082171178439</v>
      </c>
    </row>
    <row r="41" spans="1:71" x14ac:dyDescent="0.25">
      <c r="A41" s="2"/>
      <c r="B41" s="5">
        <v>14</v>
      </c>
      <c r="C41" s="4">
        <v>3.5361285388281876</v>
      </c>
      <c r="D41" s="4">
        <v>2.4390327887192584</v>
      </c>
      <c r="E41" s="4">
        <v>2.0881450389926384</v>
      </c>
      <c r="F41" s="4">
        <v>2.2087421911834033</v>
      </c>
      <c r="G41" s="4">
        <v>1.8269296448087431</v>
      </c>
      <c r="H41" s="4">
        <v>2.3496582031249993</v>
      </c>
      <c r="I41" s="4">
        <v>2.113065147934174</v>
      </c>
      <c r="J41" s="4">
        <v>2.1060037364130437</v>
      </c>
      <c r="L41" s="14"/>
      <c r="M41" s="2"/>
      <c r="N41" s="5">
        <v>14</v>
      </c>
      <c r="O41" s="4">
        <f t="shared" si="30"/>
        <v>1.9584694640260911</v>
      </c>
      <c r="P41" s="4">
        <f t="shared" si="31"/>
        <v>0.94357843895261562</v>
      </c>
      <c r="Q41" s="4">
        <f t="shared" si="32"/>
        <v>0.48819158414705166</v>
      </c>
      <c r="R41" s="4">
        <f t="shared" si="33"/>
        <v>0.68344411171027764</v>
      </c>
      <c r="S41" s="4">
        <f t="shared" si="34"/>
        <v>0.32518730788934391</v>
      </c>
      <c r="T41" s="4">
        <f t="shared" si="35"/>
        <v>0.79684787326388928</v>
      </c>
      <c r="U41" s="4">
        <f t="shared" si="36"/>
        <v>0.48725544905462215</v>
      </c>
      <c r="V41" s="4">
        <f t="shared" si="37"/>
        <v>0.5484318387681153</v>
      </c>
      <c r="AA41" s="2"/>
      <c r="AB41" s="5">
        <v>14</v>
      </c>
      <c r="AC41" s="4">
        <f t="shared" si="38"/>
        <v>44.010549753395303</v>
      </c>
      <c r="AD41" s="4">
        <f t="shared" si="39"/>
        <v>26.806205652062946</v>
      </c>
      <c r="AE41" s="4">
        <f t="shared" si="40"/>
        <v>19.606087716749059</v>
      </c>
      <c r="AF41" s="4">
        <f t="shared" si="41"/>
        <v>25.406844301497305</v>
      </c>
      <c r="AG41" s="4">
        <f t="shared" si="42"/>
        <v>21.535583303930061</v>
      </c>
      <c r="AH41" s="4">
        <f t="shared" si="43"/>
        <v>34.645559707125621</v>
      </c>
      <c r="AI41" s="4">
        <f t="shared" si="44"/>
        <v>19.033415978696176</v>
      </c>
      <c r="AJ41" s="4">
        <f t="shared" si="45"/>
        <v>20.695541085589255</v>
      </c>
      <c r="AN41" s="24">
        <v>14</v>
      </c>
      <c r="AO41" s="24">
        <f t="shared" si="46"/>
        <v>26.467473437380718</v>
      </c>
      <c r="AP41" s="24">
        <f t="shared" si="47"/>
        <v>8</v>
      </c>
      <c r="AQ41" s="24">
        <f t="shared" si="48"/>
        <v>8.7493906972383346</v>
      </c>
      <c r="AR41" s="24">
        <f t="shared" si="49"/>
        <v>3.0933767466338606</v>
      </c>
      <c r="AS41" s="46">
        <f>TTEST('Agonistas C'!AC41:AJ41,AC41:AJ41,1,2)</f>
        <v>7.99084590616881E-3</v>
      </c>
      <c r="AT41" s="46" t="s">
        <v>228</v>
      </c>
      <c r="AX41" s="46">
        <f t="shared" si="50"/>
        <v>14</v>
      </c>
      <c r="AY41" s="46">
        <f t="shared" si="51"/>
        <v>86.787283518856356</v>
      </c>
      <c r="AZ41" s="46">
        <f t="shared" si="52"/>
        <v>52.569153300450758</v>
      </c>
      <c r="BA41" s="46">
        <f t="shared" si="53"/>
        <v>35.889043376896005</v>
      </c>
      <c r="BB41" s="46">
        <f t="shared" si="54"/>
        <v>52.418331400983931</v>
      </c>
      <c r="BC41" s="46">
        <f t="shared" si="55"/>
        <v>43.071166607860121</v>
      </c>
      <c r="BD41" s="46">
        <f t="shared" si="56"/>
        <v>67.8168402777778</v>
      </c>
      <c r="BE41" s="46">
        <f t="shared" si="57"/>
        <v>37.398992800245153</v>
      </c>
      <c r="BF41" s="46">
        <f t="shared" si="58"/>
        <v>41.724881220946052</v>
      </c>
    </row>
    <row r="42" spans="1:71" x14ac:dyDescent="0.25">
      <c r="A42" s="2"/>
      <c r="B42" s="5">
        <v>16</v>
      </c>
      <c r="C42" s="4">
        <v>3.5557162012960952</v>
      </c>
      <c r="D42" s="4">
        <v>2.4584809379217254</v>
      </c>
      <c r="E42" s="4">
        <v>2.1375587209975411</v>
      </c>
      <c r="F42" s="4">
        <v>2.201548042639085</v>
      </c>
      <c r="G42" s="4">
        <v>1.793577100409836</v>
      </c>
      <c r="H42" s="4">
        <v>2.3835666232638868</v>
      </c>
      <c r="I42" s="4">
        <v>2.1045168067226889</v>
      </c>
      <c r="J42" s="4">
        <v>2.1148494112318836</v>
      </c>
      <c r="L42" s="14"/>
      <c r="M42" s="2"/>
      <c r="N42" s="5">
        <v>16</v>
      </c>
      <c r="O42" s="4">
        <f t="shared" si="30"/>
        <v>1.9780571264939988</v>
      </c>
      <c r="P42" s="4">
        <f t="shared" si="31"/>
        <v>0.96302658815508257</v>
      </c>
      <c r="Q42" s="4">
        <f t="shared" si="32"/>
        <v>0.53760526615195436</v>
      </c>
      <c r="R42" s="4">
        <f t="shared" si="33"/>
        <v>0.67624996316595931</v>
      </c>
      <c r="S42" s="4">
        <f t="shared" si="34"/>
        <v>0.2918347634904368</v>
      </c>
      <c r="T42" s="4">
        <f t="shared" si="35"/>
        <v>0.83075629340277679</v>
      </c>
      <c r="U42" s="4">
        <f t="shared" si="36"/>
        <v>0.47870710784313708</v>
      </c>
      <c r="V42" s="4">
        <f t="shared" si="37"/>
        <v>0.55727751358695521</v>
      </c>
      <c r="AA42" s="2"/>
      <c r="AB42" s="5">
        <v>16</v>
      </c>
      <c r="AC42" s="4">
        <f t="shared" si="38"/>
        <v>44.450721943685366</v>
      </c>
      <c r="AD42" s="4">
        <f t="shared" si="39"/>
        <v>27.35870989076939</v>
      </c>
      <c r="AE42" s="4">
        <f t="shared" si="40"/>
        <v>21.590572937829492</v>
      </c>
      <c r="AF42" s="4">
        <f t="shared" si="41"/>
        <v>25.139403835165769</v>
      </c>
      <c r="AG42" s="4">
        <f t="shared" si="42"/>
        <v>19.326805529167999</v>
      </c>
      <c r="AH42" s="4">
        <f t="shared" si="43"/>
        <v>36.119838843598998</v>
      </c>
      <c r="AI42" s="4">
        <f t="shared" si="44"/>
        <v>18.699496400122541</v>
      </c>
      <c r="AJ42" s="4">
        <f t="shared" si="45"/>
        <v>21.029340135356797</v>
      </c>
      <c r="AN42" s="24">
        <v>16</v>
      </c>
      <c r="AO42" s="24">
        <f t="shared" si="46"/>
        <v>26.714361189462039</v>
      </c>
      <c r="AP42" s="24">
        <f t="shared" si="47"/>
        <v>8</v>
      </c>
      <c r="AQ42" s="24">
        <f t="shared" si="48"/>
        <v>9.1286353641531885</v>
      </c>
      <c r="AR42" s="24">
        <f t="shared" si="49"/>
        <v>3.2274599844860239</v>
      </c>
      <c r="AS42" s="46">
        <f>TTEST('Agonistas C'!AC42:AJ42,AC42:AJ42,1,2)</f>
        <v>9.4451140885280296E-3</v>
      </c>
      <c r="AT42" s="46" t="s">
        <v>228</v>
      </c>
      <c r="AX42" s="46">
        <f t="shared" si="50"/>
        <v>16</v>
      </c>
      <c r="AY42" s="46">
        <f t="shared" si="51"/>
        <v>88.461271697080662</v>
      </c>
      <c r="AZ42" s="46">
        <f t="shared" si="52"/>
        <v>54.164915542832333</v>
      </c>
      <c r="BA42" s="46">
        <f t="shared" si="53"/>
        <v>41.196660654578551</v>
      </c>
      <c r="BB42" s="46">
        <f t="shared" si="54"/>
        <v>50.546248136663074</v>
      </c>
      <c r="BC42" s="46">
        <f t="shared" si="55"/>
        <v>40.862388833098059</v>
      </c>
      <c r="BD42" s="46">
        <f t="shared" si="56"/>
        <v>70.765398550724626</v>
      </c>
      <c r="BE42" s="46">
        <f t="shared" si="57"/>
        <v>37.732912378818718</v>
      </c>
      <c r="BF42" s="46">
        <f t="shared" si="58"/>
        <v>41.724881220946052</v>
      </c>
    </row>
    <row r="43" spans="1:71" x14ac:dyDescent="0.25">
      <c r="B43" s="5">
        <v>18</v>
      </c>
      <c r="C43" s="4">
        <v>3.5713467602351323</v>
      </c>
      <c r="D43" s="4">
        <v>2.4708362327091735</v>
      </c>
      <c r="E43" s="4">
        <v>2.1626066820927292</v>
      </c>
      <c r="F43" s="4">
        <v>2.2087421911834033</v>
      </c>
      <c r="G43" s="4">
        <v>1.8185915087090159</v>
      </c>
      <c r="H43" s="4">
        <v>2.3242268880208314</v>
      </c>
      <c r="I43" s="4">
        <v>2.113065147934174</v>
      </c>
      <c r="J43" s="4">
        <v>2.1325407608695652</v>
      </c>
      <c r="L43" s="14"/>
      <c r="N43" s="5">
        <v>18</v>
      </c>
      <c r="O43" s="4">
        <f t="shared" si="30"/>
        <v>1.9936876854330359</v>
      </c>
      <c r="P43" s="4">
        <f t="shared" si="31"/>
        <v>0.9753818829425307</v>
      </c>
      <c r="Q43" s="4">
        <f t="shared" si="32"/>
        <v>0.56265322724714251</v>
      </c>
      <c r="R43" s="4">
        <f t="shared" si="33"/>
        <v>0.68344411171027764</v>
      </c>
      <c r="S43" s="4">
        <f t="shared" si="34"/>
        <v>0.31684917178961669</v>
      </c>
      <c r="T43" s="4">
        <f t="shared" si="35"/>
        <v>0.77141655815972143</v>
      </c>
      <c r="U43" s="4">
        <f t="shared" si="36"/>
        <v>0.48725544905462215</v>
      </c>
      <c r="V43" s="4">
        <f t="shared" si="37"/>
        <v>0.57496886322463681</v>
      </c>
      <c r="AB43" s="5">
        <v>18</v>
      </c>
      <c r="AC43" s="4">
        <f t="shared" si="38"/>
        <v>44.801970459169347</v>
      </c>
      <c r="AD43" s="4">
        <f t="shared" si="39"/>
        <v>27.709712583594623</v>
      </c>
      <c r="AE43" s="4">
        <f t="shared" si="40"/>
        <v>22.596515150487651</v>
      </c>
      <c r="AF43" s="4">
        <f t="shared" si="41"/>
        <v>25.406844301497305</v>
      </c>
      <c r="AG43" s="4">
        <f t="shared" si="42"/>
        <v>20.983388860239515</v>
      </c>
      <c r="AH43" s="4">
        <f t="shared" si="43"/>
        <v>33.5398503547705</v>
      </c>
      <c r="AI43" s="4">
        <f t="shared" si="44"/>
        <v>19.033415978696176</v>
      </c>
      <c r="AJ43" s="4">
        <f t="shared" si="45"/>
        <v>21.696938234891952</v>
      </c>
      <c r="AN43" s="24">
        <v>18</v>
      </c>
      <c r="AO43" s="24">
        <f t="shared" si="46"/>
        <v>26.971079490418383</v>
      </c>
      <c r="AP43" s="24">
        <f t="shared" si="47"/>
        <v>8</v>
      </c>
      <c r="AQ43" s="24">
        <f t="shared" si="48"/>
        <v>8.5347537769818125</v>
      </c>
      <c r="AR43" s="24">
        <f t="shared" si="49"/>
        <v>3.0174911357306691</v>
      </c>
      <c r="AS43" s="46">
        <f>TTEST('Agonistas C'!AC43:AJ43,AC43:AJ43,1,2)</f>
        <v>4.7852174313736343E-3</v>
      </c>
      <c r="AT43" s="46" t="s">
        <v>228</v>
      </c>
      <c r="AX43" s="46">
        <f t="shared" si="50"/>
        <v>18</v>
      </c>
      <c r="AY43" s="46">
        <f t="shared" si="51"/>
        <v>89.252692402854706</v>
      </c>
      <c r="AZ43" s="46">
        <f t="shared" si="52"/>
        <v>55.068422474364013</v>
      </c>
      <c r="BA43" s="46">
        <f t="shared" si="53"/>
        <v>44.18708808831714</v>
      </c>
      <c r="BB43" s="46">
        <f t="shared" si="54"/>
        <v>50.546248136663074</v>
      </c>
      <c r="BC43" s="46">
        <f t="shared" si="55"/>
        <v>40.310194389407513</v>
      </c>
      <c r="BD43" s="46">
        <f t="shared" si="56"/>
        <v>69.659689198369506</v>
      </c>
      <c r="BE43" s="46">
        <f t="shared" si="57"/>
        <v>37.732912378818718</v>
      </c>
      <c r="BF43" s="46">
        <f t="shared" si="58"/>
        <v>42.72627837024875</v>
      </c>
    </row>
    <row r="44" spans="1:71" x14ac:dyDescent="0.25">
      <c r="B44" s="5">
        <v>20</v>
      </c>
      <c r="C44" s="4">
        <v>3.6299118924624132</v>
      </c>
      <c r="D44" s="4">
        <v>2.4468120484002465</v>
      </c>
      <c r="E44" s="4">
        <v>2.1800525382640847</v>
      </c>
      <c r="F44" s="4">
        <v>2.1943538940947667</v>
      </c>
      <c r="G44" s="4">
        <v>1.7685626921106561</v>
      </c>
      <c r="H44" s="4">
        <v>2.2648871527777761</v>
      </c>
      <c r="I44" s="4">
        <v>2.1301618303571441</v>
      </c>
      <c r="J44" s="4">
        <v>2.1236950860507235</v>
      </c>
      <c r="L44" s="14"/>
      <c r="N44" s="5">
        <v>20</v>
      </c>
      <c r="O44" s="4">
        <f t="shared" si="30"/>
        <v>2.0522528176603165</v>
      </c>
      <c r="P44" s="4">
        <f t="shared" si="31"/>
        <v>0.95135769863360364</v>
      </c>
      <c r="Q44" s="4">
        <f t="shared" si="32"/>
        <v>0.58009908341849803</v>
      </c>
      <c r="R44" s="4">
        <f t="shared" si="33"/>
        <v>0.66905581462164099</v>
      </c>
      <c r="S44" s="4">
        <f t="shared" si="34"/>
        <v>0.26682035519125691</v>
      </c>
      <c r="T44" s="4">
        <f t="shared" si="35"/>
        <v>0.71207682291666607</v>
      </c>
      <c r="U44" s="4">
        <f t="shared" si="36"/>
        <v>0.50435213147759228</v>
      </c>
      <c r="V44" s="4">
        <f t="shared" si="37"/>
        <v>0.56612318840579512</v>
      </c>
      <c r="AB44" s="5">
        <v>20</v>
      </c>
      <c r="AC44" s="4">
        <f t="shared" si="38"/>
        <v>46.118040846299245</v>
      </c>
      <c r="AD44" s="4">
        <f t="shared" si="39"/>
        <v>27.027207347545559</v>
      </c>
      <c r="AE44" s="4">
        <f t="shared" si="40"/>
        <v>23.297151944517992</v>
      </c>
      <c r="AF44" s="4">
        <f t="shared" si="41"/>
        <v>24.871963368834233</v>
      </c>
      <c r="AG44" s="4">
        <f t="shared" si="42"/>
        <v>17.670222198096482</v>
      </c>
      <c r="AH44" s="4">
        <f t="shared" si="43"/>
        <v>30.959861865942003</v>
      </c>
      <c r="AI44" s="4">
        <f t="shared" si="44"/>
        <v>19.701255135843446</v>
      </c>
      <c r="AJ44" s="4">
        <f t="shared" si="45"/>
        <v>21.363139185124343</v>
      </c>
      <c r="AN44" s="24">
        <v>20</v>
      </c>
      <c r="AO44" s="24">
        <f t="shared" si="46"/>
        <v>26.376105236525412</v>
      </c>
      <c r="AP44" s="24">
        <f t="shared" si="47"/>
        <v>8</v>
      </c>
      <c r="AQ44" s="24">
        <f t="shared" si="48"/>
        <v>9.0110807067706169</v>
      </c>
      <c r="AR44" s="24">
        <f t="shared" si="49"/>
        <v>3.185898136788385</v>
      </c>
      <c r="AS44" s="46">
        <f>TTEST('Agonistas C'!AC44:AJ44,AC44:AJ44,1,2)</f>
        <v>9.0548110104933556E-3</v>
      </c>
      <c r="AT44" s="46" t="s">
        <v>228</v>
      </c>
      <c r="AX44" s="46">
        <f t="shared" si="50"/>
        <v>20</v>
      </c>
      <c r="AY44" s="46">
        <f t="shared" si="51"/>
        <v>90.920011305468591</v>
      </c>
      <c r="AZ44" s="46">
        <f t="shared" si="52"/>
        <v>54.736919931140179</v>
      </c>
      <c r="BA44" s="46">
        <f t="shared" si="53"/>
        <v>45.89366709500564</v>
      </c>
      <c r="BB44" s="46">
        <f t="shared" si="54"/>
        <v>50.278807670331538</v>
      </c>
      <c r="BC44" s="46">
        <f t="shared" si="55"/>
        <v>38.653611058335997</v>
      </c>
      <c r="BD44" s="46">
        <f t="shared" si="56"/>
        <v>64.499712220712496</v>
      </c>
      <c r="BE44" s="46">
        <f t="shared" si="57"/>
        <v>38.734671114539623</v>
      </c>
      <c r="BF44" s="46">
        <f t="shared" si="58"/>
        <v>43.060077420016299</v>
      </c>
    </row>
    <row r="45" spans="1:71" x14ac:dyDescent="0.25">
      <c r="B45" s="5">
        <v>22</v>
      </c>
      <c r="C45" s="4">
        <v>3.6663172449280204</v>
      </c>
      <c r="D45" s="4">
        <v>2.4922291968318899</v>
      </c>
      <c r="E45" s="4">
        <v>2.1944770450426354</v>
      </c>
      <c r="F45" s="4">
        <v>2.1727714484618099</v>
      </c>
      <c r="G45" s="4">
        <v>1.7685626921106561</v>
      </c>
      <c r="H45" s="4">
        <v>2.1970703124999993</v>
      </c>
      <c r="I45" s="4">
        <v>2.1045168067226889</v>
      </c>
      <c r="J45" s="4">
        <v>2.1413864356884051</v>
      </c>
      <c r="L45" s="14"/>
      <c r="N45" s="5">
        <v>22</v>
      </c>
      <c r="O45" s="4">
        <f t="shared" si="30"/>
        <v>2.0886581701259237</v>
      </c>
      <c r="P45" s="4">
        <f t="shared" si="31"/>
        <v>0.9967748470652471</v>
      </c>
      <c r="Q45" s="4">
        <f t="shared" si="32"/>
        <v>0.5945235901970487</v>
      </c>
      <c r="R45" s="4">
        <f t="shared" si="33"/>
        <v>0.64747336898868424</v>
      </c>
      <c r="S45" s="4">
        <f t="shared" si="34"/>
        <v>0.26682035519125691</v>
      </c>
      <c r="T45" s="4">
        <f t="shared" si="35"/>
        <v>0.64425998263888928</v>
      </c>
      <c r="U45" s="4">
        <f t="shared" si="36"/>
        <v>0.47870710784313708</v>
      </c>
      <c r="V45" s="4">
        <f t="shared" si="37"/>
        <v>0.58381453804347672</v>
      </c>
      <c r="AB45" s="5">
        <v>22</v>
      </c>
      <c r="AC45" s="4">
        <f t="shared" si="38"/>
        <v>46.93613865451514</v>
      </c>
      <c r="AD45" s="4">
        <f t="shared" si="39"/>
        <v>28.317467246171791</v>
      </c>
      <c r="AE45" s="4">
        <f t="shared" si="40"/>
        <v>23.876449405503962</v>
      </c>
      <c r="AF45" s="4">
        <f t="shared" si="41"/>
        <v>24.069641969839559</v>
      </c>
      <c r="AG45" s="4">
        <f t="shared" si="42"/>
        <v>17.670222198096482</v>
      </c>
      <c r="AH45" s="4">
        <f t="shared" si="43"/>
        <v>28.011303592995187</v>
      </c>
      <c r="AI45" s="4">
        <f t="shared" si="44"/>
        <v>18.699496400122541</v>
      </c>
      <c r="AJ45" s="4">
        <f t="shared" si="45"/>
        <v>22.030737284659494</v>
      </c>
      <c r="AN45" s="24">
        <v>22</v>
      </c>
      <c r="AO45" s="24">
        <f t="shared" si="46"/>
        <v>26.201432093988021</v>
      </c>
      <c r="AP45" s="24">
        <f t="shared" si="47"/>
        <v>8</v>
      </c>
      <c r="AQ45" s="24">
        <f t="shared" si="48"/>
        <v>9.2124655148006642</v>
      </c>
      <c r="AR45" s="24">
        <f t="shared" si="49"/>
        <v>3.2570984184813838</v>
      </c>
      <c r="AS45" s="46">
        <f>TTEST('Agonistas C'!AC45:AJ45,AC45:AJ45,1,2)</f>
        <v>1.1230255617652984E-2</v>
      </c>
      <c r="AT45" s="24" t="s">
        <v>69</v>
      </c>
      <c r="AX45" s="46">
        <f t="shared" si="50"/>
        <v>22</v>
      </c>
      <c r="AY45" s="46">
        <f t="shared" si="51"/>
        <v>93.054179500814385</v>
      </c>
      <c r="AZ45" s="46">
        <f t="shared" si="52"/>
        <v>55.34467459371735</v>
      </c>
      <c r="BA45" s="46">
        <f t="shared" si="53"/>
        <v>47.173601350021954</v>
      </c>
      <c r="BB45" s="46">
        <f t="shared" si="54"/>
        <v>48.941605338673796</v>
      </c>
      <c r="BC45" s="46">
        <f t="shared" si="55"/>
        <v>35.340444396192964</v>
      </c>
      <c r="BD45" s="46">
        <f t="shared" si="56"/>
        <v>58.971165458937193</v>
      </c>
      <c r="BE45" s="46">
        <f t="shared" si="57"/>
        <v>38.400751535965988</v>
      </c>
      <c r="BF45" s="46">
        <f t="shared" si="58"/>
        <v>43.393876469783834</v>
      </c>
    </row>
    <row r="46" spans="1:71" x14ac:dyDescent="0.25">
      <c r="B46" s="5">
        <v>24</v>
      </c>
      <c r="C46" s="4">
        <v>3.7261684358021796</v>
      </c>
      <c r="D46" s="4">
        <v>2.517511790795099</v>
      </c>
      <c r="E46" s="4">
        <v>2.2358987705891522</v>
      </c>
      <c r="F46" s="4">
        <v>2.1583831513731724</v>
      </c>
      <c r="G46" s="4">
        <v>1.7518864199112016</v>
      </c>
      <c r="H46" s="4">
        <v>2.1292534722222207</v>
      </c>
      <c r="I46" s="4">
        <v>2.113065147934174</v>
      </c>
      <c r="J46" s="4">
        <v>2.1325407608695652</v>
      </c>
      <c r="L46" s="14"/>
      <c r="N46" s="5">
        <v>24</v>
      </c>
      <c r="O46" s="4">
        <f t="shared" si="30"/>
        <v>2.1485093610000829</v>
      </c>
      <c r="P46" s="4">
        <f t="shared" si="31"/>
        <v>1.0220574410284562</v>
      </c>
      <c r="Q46" s="4">
        <f t="shared" si="32"/>
        <v>0.6359453157435655</v>
      </c>
      <c r="R46" s="4">
        <f t="shared" si="33"/>
        <v>0.6330850719000467</v>
      </c>
      <c r="S46" s="4">
        <f t="shared" si="34"/>
        <v>0.25014408299180246</v>
      </c>
      <c r="T46" s="4">
        <f t="shared" si="35"/>
        <v>0.57644314236111072</v>
      </c>
      <c r="U46" s="4">
        <f t="shared" si="36"/>
        <v>0.48725544905462215</v>
      </c>
      <c r="V46" s="4">
        <f t="shared" si="37"/>
        <v>0.57496886322463681</v>
      </c>
      <c r="AB46" s="5">
        <v>24</v>
      </c>
      <c r="AC46" s="4">
        <f t="shared" si="38"/>
        <v>48.281109235956919</v>
      </c>
      <c r="AD46" s="4">
        <f t="shared" si="39"/>
        <v>29.03572275649023</v>
      </c>
      <c r="AE46" s="4">
        <f t="shared" si="40"/>
        <v>25.539972519821905</v>
      </c>
      <c r="AF46" s="4">
        <f t="shared" si="41"/>
        <v>23.534761037176452</v>
      </c>
      <c r="AG46" s="4">
        <f>(S46*100)/S$30</f>
        <v>16.565833310715394</v>
      </c>
      <c r="AH46" s="4">
        <f t="shared" si="43"/>
        <v>25.062745320048293</v>
      </c>
      <c r="AI46" s="4">
        <f t="shared" si="44"/>
        <v>19.033415978696176</v>
      </c>
      <c r="AJ46" s="4">
        <f t="shared" si="45"/>
        <v>21.696938234891952</v>
      </c>
      <c r="AN46" s="24">
        <v>24</v>
      </c>
      <c r="AO46" s="24">
        <f t="shared" si="46"/>
        <v>26.093812299224666</v>
      </c>
      <c r="AP46" s="24">
        <f t="shared" si="47"/>
        <v>8</v>
      </c>
      <c r="AQ46" s="24">
        <f>STDEV(AC46:AJ46)</f>
        <v>9.7747023690303383</v>
      </c>
      <c r="AR46" s="24">
        <f t="shared" si="49"/>
        <v>3.4558791646107814</v>
      </c>
      <c r="AS46" s="46">
        <f>TTEST('Agonistas C'!AC46:AJ46,AC46:AJ46,1,2)</f>
        <v>1.3288527003265632E-2</v>
      </c>
      <c r="AT46" s="24" t="s">
        <v>69</v>
      </c>
      <c r="AX46" s="46">
        <f t="shared" si="50"/>
        <v>24</v>
      </c>
      <c r="AY46" s="46">
        <f t="shared" si="51"/>
        <v>95.217247890472066</v>
      </c>
      <c r="AZ46" s="46">
        <f t="shared" si="52"/>
        <v>57.353190002662018</v>
      </c>
      <c r="BA46" s="46">
        <f t="shared" si="53"/>
        <v>49.416421925325864</v>
      </c>
      <c r="BB46" s="46">
        <f t="shared" si="54"/>
        <v>47.60440300701601</v>
      </c>
      <c r="BC46" s="46">
        <f t="shared" si="55"/>
        <v>34.236055508811873</v>
      </c>
      <c r="BD46" s="46">
        <f t="shared" si="56"/>
        <v>53.074048913043484</v>
      </c>
      <c r="BE46" s="46">
        <f t="shared" si="57"/>
        <v>37.732912378818718</v>
      </c>
      <c r="BF46" s="46">
        <f t="shared" si="58"/>
        <v>43.727675519551447</v>
      </c>
      <c r="BL46" s="18" t="s">
        <v>229</v>
      </c>
    </row>
    <row r="47" spans="1:71" x14ac:dyDescent="0.25">
      <c r="B47" s="5">
        <v>26</v>
      </c>
      <c r="C47" s="4">
        <v>3.8477504417267157</v>
      </c>
      <c r="D47" s="4">
        <v>2.5337567154230425</v>
      </c>
      <c r="E47" s="4">
        <v>2.2606543430334227</v>
      </c>
      <c r="F47" s="4">
        <v>2.1511890028288541</v>
      </c>
      <c r="G47" s="4">
        <v>1.7685626921106561</v>
      </c>
      <c r="H47" s="4">
        <v>2.08686794704861</v>
      </c>
      <c r="I47" s="4">
        <v>2.1216134891456591</v>
      </c>
      <c r="J47" s="4">
        <v>2.1325407608695652</v>
      </c>
      <c r="L47" s="14"/>
      <c r="N47" s="5">
        <v>26</v>
      </c>
      <c r="O47" s="4">
        <f t="shared" si="30"/>
        <v>2.2700913669246194</v>
      </c>
      <c r="P47" s="4">
        <f t="shared" si="31"/>
        <v>1.0383023656563997</v>
      </c>
      <c r="Q47" s="4">
        <f t="shared" si="32"/>
        <v>0.66070088818783601</v>
      </c>
      <c r="R47" s="4">
        <f t="shared" si="33"/>
        <v>0.62589092335572838</v>
      </c>
      <c r="S47" s="4">
        <f t="shared" si="34"/>
        <v>0.26682035519125691</v>
      </c>
      <c r="T47" s="4">
        <f t="shared" si="35"/>
        <v>0.5340576171875</v>
      </c>
      <c r="U47" s="4">
        <f t="shared" si="36"/>
        <v>0.49580379026610721</v>
      </c>
      <c r="V47" s="4">
        <f t="shared" si="37"/>
        <v>0.57496886322463681</v>
      </c>
      <c r="AB47" s="5">
        <v>26</v>
      </c>
      <c r="AC47" s="4">
        <f t="shared" si="38"/>
        <v>51.013289144373466</v>
      </c>
      <c r="AD47" s="4">
        <f t="shared" si="39"/>
        <v>29.497226297056809</v>
      </c>
      <c r="AE47" s="4">
        <f t="shared" si="40"/>
        <v>26.534172216378956</v>
      </c>
      <c r="AF47" s="4">
        <f t="shared" si="41"/>
        <v>23.267320570844916</v>
      </c>
      <c r="AG47" s="4">
        <f t="shared" si="42"/>
        <v>17.670222198096482</v>
      </c>
      <c r="AH47" s="4">
        <f t="shared" si="43"/>
        <v>23.219896399456523</v>
      </c>
      <c r="AI47" s="4">
        <f t="shared" si="44"/>
        <v>19.367335557269811</v>
      </c>
      <c r="AJ47" s="4">
        <f t="shared" si="45"/>
        <v>21.696938234891952</v>
      </c>
      <c r="AN47" s="24">
        <v>26</v>
      </c>
      <c r="AO47" s="24">
        <f t="shared" si="46"/>
        <v>26.533300077296111</v>
      </c>
      <c r="AP47" s="24">
        <f t="shared" si="47"/>
        <v>8</v>
      </c>
      <c r="AQ47" s="24">
        <f>STDEV(AC47:AJ47)</f>
        <v>10.576223894428859</v>
      </c>
      <c r="AR47" s="24">
        <f t="shared" si="49"/>
        <v>3.7392598175489211</v>
      </c>
      <c r="AS47" s="46">
        <f>TTEST('Agonistas C'!AC47:AJ47,AC47:AJ47,1,2)</f>
        <v>1.7100726250459206E-2</v>
      </c>
      <c r="AT47" s="24" t="s">
        <v>69</v>
      </c>
      <c r="AX47" s="46">
        <f t="shared" si="50"/>
        <v>26</v>
      </c>
      <c r="AY47" s="46">
        <f t="shared" si="51"/>
        <v>99.294398380330392</v>
      </c>
      <c r="AZ47" s="46">
        <f t="shared" si="52"/>
        <v>58.532949053547043</v>
      </c>
      <c r="BA47" s="46">
        <f t="shared" si="53"/>
        <v>52.074144736200864</v>
      </c>
      <c r="BB47" s="46">
        <f t="shared" si="54"/>
        <v>46.802081608021368</v>
      </c>
      <c r="BC47" s="46">
        <f t="shared" si="55"/>
        <v>34.236055508811873</v>
      </c>
      <c r="BD47" s="46">
        <f t="shared" si="56"/>
        <v>48.282641719504817</v>
      </c>
      <c r="BE47" s="46">
        <f t="shared" si="57"/>
        <v>38.400751535965988</v>
      </c>
      <c r="BF47" s="46">
        <f t="shared" si="58"/>
        <v>43.393876469783905</v>
      </c>
      <c r="BG47" s="46" t="s">
        <v>106</v>
      </c>
      <c r="BH47" s="46" t="s">
        <v>25</v>
      </c>
      <c r="BI47" s="46" t="s">
        <v>26</v>
      </c>
      <c r="BJ47" s="46" t="s">
        <v>27</v>
      </c>
      <c r="BK47" s="199" t="s">
        <v>110</v>
      </c>
      <c r="BL47" s="24" t="s">
        <v>116</v>
      </c>
    </row>
    <row r="48" spans="1:71" x14ac:dyDescent="0.25">
      <c r="L48" s="14"/>
      <c r="AY48" s="44">
        <f>SUM(AY35:AY47)</f>
        <v>895.44139747031636</v>
      </c>
      <c r="AZ48" s="44">
        <f t="shared" ref="AZ48:BF48" si="59">SUM(AZ35:AZ47)</f>
        <v>594.85856364068786</v>
      </c>
      <c r="BA48" s="44">
        <f t="shared" si="59"/>
        <v>392.1961236036218</v>
      </c>
      <c r="BB48" s="44">
        <f t="shared" si="59"/>
        <v>545.84599178269502</v>
      </c>
      <c r="BC48" s="44">
        <f t="shared" si="59"/>
        <v>472.67844379908047</v>
      </c>
      <c r="BD48" s="44">
        <f t="shared" si="59"/>
        <v>646.83997112771726</v>
      </c>
      <c r="BE48" s="44">
        <f t="shared" si="59"/>
        <v>392.68942440257376</v>
      </c>
      <c r="BF48" s="44">
        <f t="shared" si="59"/>
        <v>456.97089913180099</v>
      </c>
      <c r="BG48" s="44">
        <f>AVERAGE(AY48:BF48)</f>
        <v>549.69010186981166</v>
      </c>
      <c r="BH48" s="46">
        <f>COUNT(AY48:BF48)</f>
        <v>8</v>
      </c>
      <c r="BI48" s="46">
        <f>STDEV(AY48:BF48)</f>
        <v>166.91239557573883</v>
      </c>
      <c r="BJ48" s="46">
        <f>(BI48)/SQRT(BH48)</f>
        <v>59.012443387848208</v>
      </c>
      <c r="BK48" s="200">
        <f>TTEST(AY$25:BF$25,AY48:BF48,1,2)</f>
        <v>8.3902648291039912E-7</v>
      </c>
      <c r="BL48" s="38">
        <f>TTEST('Agonistas C'!AY48:BF48,AY48:BF48,1,2)</f>
        <v>4.7371613263268242E-3</v>
      </c>
    </row>
    <row r="49" spans="1:66" x14ac:dyDescent="0.25">
      <c r="A49" s="2"/>
      <c r="B49" s="211" t="s">
        <v>51</v>
      </c>
      <c r="C49" s="212"/>
      <c r="D49" s="212"/>
      <c r="E49" s="212"/>
      <c r="F49" s="212"/>
      <c r="G49" s="212"/>
      <c r="H49" s="212"/>
      <c r="I49" s="212"/>
      <c r="J49" s="212"/>
      <c r="K49" s="16"/>
      <c r="L49" s="14"/>
      <c r="M49" s="2"/>
      <c r="N49" s="211" t="s">
        <v>83</v>
      </c>
      <c r="O49" s="212"/>
      <c r="P49" s="212"/>
      <c r="Q49" s="212"/>
      <c r="R49" s="212"/>
      <c r="S49" s="212"/>
      <c r="T49" s="212"/>
      <c r="U49" s="212"/>
      <c r="V49" s="212"/>
      <c r="Z49" s="14"/>
      <c r="AA49" s="2"/>
      <c r="AB49" s="211" t="s">
        <v>87</v>
      </c>
      <c r="AC49" s="212"/>
      <c r="AD49" s="212"/>
      <c r="AE49" s="212"/>
      <c r="AF49" s="212"/>
      <c r="AG49" s="212"/>
      <c r="AH49" s="212"/>
      <c r="AI49" s="212"/>
      <c r="AJ49" s="212"/>
      <c r="AX49" s="46" t="s">
        <v>198</v>
      </c>
      <c r="AY49" s="46">
        <f>100*AY48/AY$25</f>
        <v>77.772444531888624</v>
      </c>
      <c r="AZ49" s="46">
        <f t="shared" ref="AZ49:BF49" si="60">100*AZ48/AZ$25</f>
        <v>42.249374476681695</v>
      </c>
      <c r="BA49" s="46">
        <f t="shared" si="60"/>
        <v>29.415232860180407</v>
      </c>
      <c r="BB49" s="46">
        <f t="shared" si="60"/>
        <v>52.909827203042688</v>
      </c>
      <c r="BC49" s="46">
        <f t="shared" si="60"/>
        <v>47.21090988523067</v>
      </c>
      <c r="BD49" s="46">
        <f t="shared" si="60"/>
        <v>47.486329376830525</v>
      </c>
      <c r="BE49" s="46">
        <f t="shared" si="60"/>
        <v>35.980282609368302</v>
      </c>
      <c r="BF49" s="46">
        <f t="shared" si="60"/>
        <v>31.716084887036651</v>
      </c>
      <c r="BG49" s="162">
        <f>100*BG48/BG$25</f>
        <v>44.781821224238634</v>
      </c>
      <c r="BK49" s="201" t="s">
        <v>235</v>
      </c>
      <c r="BL49" s="46">
        <f>TTEST('Agonistas C'!AY49:BF49,AY49:BF49,2,2)</f>
        <v>0.41229734800574802</v>
      </c>
      <c r="BN49" s="46"/>
    </row>
    <row r="50" spans="1:66" x14ac:dyDescent="0.25">
      <c r="A50" s="2"/>
      <c r="B50" s="8" t="s">
        <v>5</v>
      </c>
      <c r="C50" s="9" t="s">
        <v>6</v>
      </c>
      <c r="D50" s="9" t="s">
        <v>7</v>
      </c>
      <c r="E50" s="9" t="s">
        <v>8</v>
      </c>
      <c r="F50" s="9" t="s">
        <v>9</v>
      </c>
      <c r="G50" s="9" t="s">
        <v>10</v>
      </c>
      <c r="H50" s="9" t="s">
        <v>64</v>
      </c>
      <c r="I50" s="9" t="s">
        <v>12</v>
      </c>
      <c r="J50" s="9" t="s">
        <v>13</v>
      </c>
      <c r="K50" s="16"/>
      <c r="L50" s="14"/>
      <c r="M50" s="2"/>
      <c r="N50" s="8" t="s">
        <v>5</v>
      </c>
      <c r="O50" s="9" t="s">
        <v>6</v>
      </c>
      <c r="P50" s="9" t="s">
        <v>7</v>
      </c>
      <c r="Q50" s="9" t="s">
        <v>8</v>
      </c>
      <c r="R50" s="9" t="s">
        <v>9</v>
      </c>
      <c r="S50" s="9" t="s">
        <v>10</v>
      </c>
      <c r="T50" s="9" t="s">
        <v>11</v>
      </c>
      <c r="U50" s="9" t="s">
        <v>12</v>
      </c>
      <c r="V50" s="9" t="s">
        <v>13</v>
      </c>
      <c r="Z50" s="14"/>
      <c r="AA50" s="2"/>
      <c r="AB50" s="8" t="s">
        <v>5</v>
      </c>
      <c r="AC50" s="9" t="s">
        <v>6</v>
      </c>
      <c r="AD50" s="9" t="s">
        <v>7</v>
      </c>
      <c r="AE50" s="9" t="s">
        <v>8</v>
      </c>
      <c r="AF50" s="9" t="s">
        <v>9</v>
      </c>
      <c r="AG50" s="9" t="s">
        <v>10</v>
      </c>
      <c r="AH50" s="9" t="s">
        <v>11</v>
      </c>
      <c r="AI50" s="9" t="s">
        <v>12</v>
      </c>
      <c r="AJ50" s="9" t="s">
        <v>13</v>
      </c>
      <c r="BK50" s="201">
        <v>6</v>
      </c>
    </row>
    <row r="51" spans="1:66" x14ac:dyDescent="0.25">
      <c r="A51" s="2"/>
      <c r="B51" s="3" t="s">
        <v>14</v>
      </c>
      <c r="C51" s="3">
        <v>1.54</v>
      </c>
      <c r="D51" s="3">
        <v>1.55</v>
      </c>
      <c r="E51" s="3">
        <v>1.53</v>
      </c>
      <c r="F51" s="3">
        <v>1.54</v>
      </c>
      <c r="G51" s="3">
        <v>1.38</v>
      </c>
      <c r="H51" s="3">
        <v>1.45</v>
      </c>
      <c r="I51" s="3">
        <v>1.52</v>
      </c>
      <c r="J51" s="3">
        <v>1.48</v>
      </c>
      <c r="L51" s="14"/>
      <c r="M51" s="2"/>
      <c r="N51" s="3" t="s">
        <v>14</v>
      </c>
      <c r="O51" s="3">
        <v>1.54</v>
      </c>
      <c r="P51" s="3">
        <v>1.55</v>
      </c>
      <c r="Q51" s="3">
        <v>1.53</v>
      </c>
      <c r="R51" s="3">
        <v>1.54</v>
      </c>
      <c r="S51" s="3">
        <v>1.38</v>
      </c>
      <c r="T51" s="3">
        <v>1.45</v>
      </c>
      <c r="U51" s="3">
        <v>1.52</v>
      </c>
      <c r="V51" s="3">
        <v>1.48</v>
      </c>
      <c r="AA51" s="2"/>
      <c r="AB51" s="3" t="s">
        <v>14</v>
      </c>
      <c r="AC51" s="3">
        <f>O51</f>
        <v>1.54</v>
      </c>
      <c r="AD51" s="3">
        <f t="shared" ref="AD51:AJ56" si="61">P51</f>
        <v>1.55</v>
      </c>
      <c r="AE51" s="3">
        <f t="shared" si="61"/>
        <v>1.53</v>
      </c>
      <c r="AF51" s="3">
        <f t="shared" si="61"/>
        <v>1.54</v>
      </c>
      <c r="AG51" s="3">
        <f t="shared" si="61"/>
        <v>1.38</v>
      </c>
      <c r="AH51" s="3">
        <f t="shared" si="61"/>
        <v>1.45</v>
      </c>
      <c r="AI51" s="3">
        <f t="shared" si="61"/>
        <v>1.52</v>
      </c>
      <c r="AJ51" s="3">
        <f t="shared" si="61"/>
        <v>1.48</v>
      </c>
      <c r="BK51" s="200">
        <f>BK48*BK50</f>
        <v>5.0341588974623947E-6</v>
      </c>
    </row>
    <row r="52" spans="1:66" x14ac:dyDescent="0.25">
      <c r="A52" s="2"/>
      <c r="B52" s="3" t="s">
        <v>15</v>
      </c>
      <c r="C52" s="3">
        <v>4.9000000000000004</v>
      </c>
      <c r="D52" s="3">
        <v>6</v>
      </c>
      <c r="E52" s="3">
        <v>4.33</v>
      </c>
      <c r="F52" s="3">
        <v>4.7</v>
      </c>
      <c r="G52" s="3">
        <v>4</v>
      </c>
      <c r="H52" s="3">
        <v>5</v>
      </c>
      <c r="I52" s="3">
        <v>4.8</v>
      </c>
      <c r="J52" s="3">
        <v>4</v>
      </c>
      <c r="L52" s="14"/>
      <c r="M52" s="2"/>
      <c r="N52" s="3" t="s">
        <v>15</v>
      </c>
      <c r="O52" s="3">
        <v>4.9000000000000004</v>
      </c>
      <c r="P52" s="3">
        <v>6</v>
      </c>
      <c r="Q52" s="3">
        <v>4.33</v>
      </c>
      <c r="R52" s="3">
        <v>4.7</v>
      </c>
      <c r="S52" s="3">
        <v>4</v>
      </c>
      <c r="T52" s="3">
        <v>5</v>
      </c>
      <c r="U52" s="3">
        <v>4.8</v>
      </c>
      <c r="V52" s="3">
        <v>4</v>
      </c>
      <c r="AA52" s="2"/>
      <c r="AB52" s="3" t="s">
        <v>15</v>
      </c>
      <c r="AC52" s="3">
        <f t="shared" ref="AC52:AC56" si="62">O52</f>
        <v>4.9000000000000004</v>
      </c>
      <c r="AD52" s="3">
        <f t="shared" si="61"/>
        <v>6</v>
      </c>
      <c r="AE52" s="3">
        <f t="shared" si="61"/>
        <v>4.33</v>
      </c>
      <c r="AF52" s="3">
        <f t="shared" si="61"/>
        <v>4.7</v>
      </c>
      <c r="AG52" s="3">
        <f t="shared" si="61"/>
        <v>4</v>
      </c>
      <c r="AH52" s="3">
        <f t="shared" si="61"/>
        <v>5</v>
      </c>
      <c r="AI52" s="3">
        <f t="shared" si="61"/>
        <v>4.8</v>
      </c>
      <c r="AJ52" s="3">
        <f t="shared" si="61"/>
        <v>4</v>
      </c>
    </row>
    <row r="53" spans="1:66" x14ac:dyDescent="0.25">
      <c r="B53" s="3" t="s">
        <v>16</v>
      </c>
      <c r="C53" s="3">
        <f>C52-C51</f>
        <v>3.3600000000000003</v>
      </c>
      <c r="D53" s="3">
        <f t="shared" ref="D53:I53" si="63">D52-D51</f>
        <v>4.45</v>
      </c>
      <c r="E53" s="3">
        <f t="shared" si="63"/>
        <v>2.8</v>
      </c>
      <c r="F53" s="3">
        <f t="shared" si="63"/>
        <v>3.16</v>
      </c>
      <c r="G53" s="3">
        <f t="shared" si="63"/>
        <v>2.62</v>
      </c>
      <c r="H53" s="3">
        <f t="shared" si="63"/>
        <v>3.55</v>
      </c>
      <c r="I53" s="3">
        <f t="shared" si="63"/>
        <v>3.28</v>
      </c>
      <c r="J53" s="3">
        <f>J52-J51</f>
        <v>2.52</v>
      </c>
      <c r="L53" s="14"/>
      <c r="N53" s="3" t="s">
        <v>16</v>
      </c>
      <c r="O53" s="3">
        <f>O52-O51</f>
        <v>3.3600000000000003</v>
      </c>
      <c r="P53" s="3">
        <f t="shared" ref="P53:U53" si="64">P52-P51</f>
        <v>4.45</v>
      </c>
      <c r="Q53" s="3">
        <f t="shared" si="64"/>
        <v>2.8</v>
      </c>
      <c r="R53" s="3">
        <f t="shared" si="64"/>
        <v>3.16</v>
      </c>
      <c r="S53" s="3">
        <f t="shared" si="64"/>
        <v>2.62</v>
      </c>
      <c r="T53" s="3">
        <f t="shared" si="64"/>
        <v>3.55</v>
      </c>
      <c r="U53" s="3">
        <f t="shared" si="64"/>
        <v>3.28</v>
      </c>
      <c r="V53" s="3">
        <f>V52-V51</f>
        <v>2.52</v>
      </c>
      <c r="AB53" s="3" t="s">
        <v>16</v>
      </c>
      <c r="AC53" s="3">
        <f t="shared" si="62"/>
        <v>3.3600000000000003</v>
      </c>
      <c r="AD53" s="3">
        <f t="shared" si="61"/>
        <v>4.45</v>
      </c>
      <c r="AE53" s="3">
        <f t="shared" si="61"/>
        <v>2.8</v>
      </c>
      <c r="AF53" s="3">
        <f t="shared" si="61"/>
        <v>3.16</v>
      </c>
      <c r="AG53" s="3">
        <f t="shared" si="61"/>
        <v>2.62</v>
      </c>
      <c r="AH53" s="3">
        <f t="shared" si="61"/>
        <v>3.55</v>
      </c>
      <c r="AI53" s="3">
        <f t="shared" si="61"/>
        <v>3.28</v>
      </c>
      <c r="AJ53" s="3">
        <f t="shared" si="61"/>
        <v>2.52</v>
      </c>
      <c r="AN53" s="211" t="s">
        <v>91</v>
      </c>
      <c r="AO53" s="212"/>
      <c r="AP53" s="212"/>
      <c r="AQ53" s="212"/>
      <c r="AR53" s="212"/>
      <c r="AS53" s="212"/>
      <c r="AT53" s="212"/>
      <c r="AU53" s="212"/>
      <c r="AV53" s="212"/>
    </row>
    <row r="54" spans="1:66" ht="20.25" x14ac:dyDescent="0.3">
      <c r="A54" s="2"/>
      <c r="B54" s="3" t="s">
        <v>50</v>
      </c>
      <c r="C54" s="3">
        <v>1.4706347382703076</v>
      </c>
      <c r="D54" s="3">
        <v>1.440952738003096</v>
      </c>
      <c r="E54" s="3">
        <v>1.5155734592013896</v>
      </c>
      <c r="F54" s="3">
        <v>1.6214928790000001</v>
      </c>
      <c r="G54" s="3">
        <v>1.5220621279186983</v>
      </c>
      <c r="H54" s="3">
        <v>1.5260063587348285</v>
      </c>
      <c r="I54" s="3">
        <v>1.5685331691006947</v>
      </c>
      <c r="J54" s="3">
        <v>1.5308037435685509</v>
      </c>
      <c r="L54" s="14"/>
      <c r="M54" s="2"/>
      <c r="N54" s="3" t="s">
        <v>50</v>
      </c>
      <c r="O54" s="3">
        <v>1.4706347382703076</v>
      </c>
      <c r="P54" s="3">
        <v>1.440952738003096</v>
      </c>
      <c r="Q54" s="3">
        <v>1.5155734592013896</v>
      </c>
      <c r="R54" s="3">
        <v>1.6214928790000001</v>
      </c>
      <c r="S54" s="3">
        <v>1.5220621279186983</v>
      </c>
      <c r="T54" s="3">
        <v>1.5260063587348285</v>
      </c>
      <c r="U54" s="3">
        <v>1.5685331691006947</v>
      </c>
      <c r="V54" s="3">
        <v>1.5308037435685509</v>
      </c>
      <c r="AA54" s="2"/>
      <c r="AB54" s="3" t="s">
        <v>50</v>
      </c>
      <c r="AC54" s="3">
        <f t="shared" si="62"/>
        <v>1.4706347382703076</v>
      </c>
      <c r="AD54" s="3">
        <f t="shared" si="61"/>
        <v>1.440952738003096</v>
      </c>
      <c r="AE54" s="3">
        <f t="shared" si="61"/>
        <v>1.5155734592013896</v>
      </c>
      <c r="AF54" s="3">
        <f t="shared" si="61"/>
        <v>1.6214928790000001</v>
      </c>
      <c r="AG54" s="3">
        <f t="shared" si="61"/>
        <v>1.5220621279186983</v>
      </c>
      <c r="AH54" s="3">
        <f t="shared" si="61"/>
        <v>1.5260063587348285</v>
      </c>
      <c r="AI54" s="3">
        <f t="shared" si="61"/>
        <v>1.5685331691006947</v>
      </c>
      <c r="AJ54" s="3">
        <f t="shared" si="61"/>
        <v>1.5308037435685509</v>
      </c>
      <c r="BB54" s="203" t="s">
        <v>249</v>
      </c>
    </row>
    <row r="55" spans="1:66" x14ac:dyDescent="0.25">
      <c r="A55" s="2"/>
      <c r="B55" s="3" t="s">
        <v>49</v>
      </c>
      <c r="C55" s="3">
        <v>1.7783750218837522</v>
      </c>
      <c r="D55" s="3">
        <v>2</v>
      </c>
      <c r="E55" s="3">
        <v>2.1</v>
      </c>
      <c r="F55" s="3">
        <v>2.2000000000000002</v>
      </c>
      <c r="G55" s="3">
        <v>1.93</v>
      </c>
      <c r="H55" s="3">
        <v>2.1</v>
      </c>
      <c r="I55" s="3">
        <v>2.2000000000000002</v>
      </c>
      <c r="J55" s="3">
        <v>2.1</v>
      </c>
      <c r="L55" s="14"/>
      <c r="M55" s="2"/>
      <c r="N55" s="3" t="s">
        <v>49</v>
      </c>
      <c r="O55" s="3">
        <v>1.7783750218837522</v>
      </c>
      <c r="P55" s="3">
        <v>2</v>
      </c>
      <c r="Q55" s="3">
        <v>2.1</v>
      </c>
      <c r="R55" s="3">
        <v>2.2000000000000002</v>
      </c>
      <c r="S55" s="3">
        <v>1.93</v>
      </c>
      <c r="T55" s="3">
        <v>2.1</v>
      </c>
      <c r="U55" s="3">
        <v>2.2000000000000002</v>
      </c>
      <c r="V55" s="3">
        <v>2.1</v>
      </c>
      <c r="AA55" s="2"/>
      <c r="AB55" s="3" t="s">
        <v>49</v>
      </c>
      <c r="AC55" s="3">
        <f t="shared" si="62"/>
        <v>1.7783750218837522</v>
      </c>
      <c r="AD55" s="3">
        <f t="shared" si="61"/>
        <v>2</v>
      </c>
      <c r="AE55" s="3">
        <f t="shared" si="61"/>
        <v>2.1</v>
      </c>
      <c r="AF55" s="3">
        <f t="shared" si="61"/>
        <v>2.2000000000000002</v>
      </c>
      <c r="AG55" s="3">
        <f t="shared" si="61"/>
        <v>1.93</v>
      </c>
      <c r="AH55" s="3">
        <f t="shared" si="61"/>
        <v>2.1</v>
      </c>
      <c r="AI55" s="3">
        <f t="shared" si="61"/>
        <v>2.2000000000000002</v>
      </c>
      <c r="AJ55" s="3">
        <f t="shared" si="61"/>
        <v>2.1</v>
      </c>
      <c r="AS55" s="24" t="s">
        <v>77</v>
      </c>
      <c r="AY55" s="216" t="s">
        <v>112</v>
      </c>
      <c r="AZ55" s="216"/>
      <c r="BA55" s="216"/>
      <c r="BB55" s="216"/>
      <c r="BC55" s="216"/>
      <c r="BD55" s="216"/>
      <c r="BE55" s="216"/>
      <c r="BF55" s="216"/>
    </row>
    <row r="56" spans="1:66" x14ac:dyDescent="0.25">
      <c r="B56" s="3" t="s">
        <v>16</v>
      </c>
      <c r="C56" s="3">
        <f>C55-C54</f>
        <v>0.30774028361344463</v>
      </c>
      <c r="D56" s="3">
        <f t="shared" ref="D56:J56" si="65">D55-D54</f>
        <v>0.55904726199690402</v>
      </c>
      <c r="E56" s="3">
        <f t="shared" si="65"/>
        <v>0.58442654079861045</v>
      </c>
      <c r="F56" s="3">
        <f t="shared" si="65"/>
        <v>0.57850712100000012</v>
      </c>
      <c r="G56" s="3">
        <f t="shared" si="65"/>
        <v>0.40793787208130161</v>
      </c>
      <c r="H56" s="3">
        <f t="shared" si="65"/>
        <v>0.57399364126517161</v>
      </c>
      <c r="I56" s="3">
        <f t="shared" si="65"/>
        <v>0.63146683089930544</v>
      </c>
      <c r="J56" s="3">
        <f t="shared" si="65"/>
        <v>0.56919625643144922</v>
      </c>
      <c r="L56" s="14"/>
      <c r="N56" s="3" t="s">
        <v>16</v>
      </c>
      <c r="O56" s="3">
        <f>O55-O54</f>
        <v>0.30774028361344463</v>
      </c>
      <c r="P56" s="3">
        <f t="shared" ref="P56" si="66">P55-P54</f>
        <v>0.55904726199690402</v>
      </c>
      <c r="Q56" s="3">
        <f t="shared" ref="Q56" si="67">Q55-Q54</f>
        <v>0.58442654079861045</v>
      </c>
      <c r="R56" s="3">
        <f t="shared" ref="R56" si="68">R55-R54</f>
        <v>0.57850712100000012</v>
      </c>
      <c r="S56" s="3">
        <f t="shared" ref="S56" si="69">S55-S54</f>
        <v>0.40793787208130161</v>
      </c>
      <c r="T56" s="3">
        <f t="shared" ref="T56" si="70">T55-T54</f>
        <v>0.57399364126517161</v>
      </c>
      <c r="U56" s="3">
        <f t="shared" ref="U56" si="71">U55-U54</f>
        <v>0.63146683089930544</v>
      </c>
      <c r="V56" s="3">
        <f t="shared" ref="V56" si="72">V55-V54</f>
        <v>0.56919625643144922</v>
      </c>
      <c r="AB56" s="3" t="s">
        <v>16</v>
      </c>
      <c r="AC56" s="3">
        <f t="shared" si="62"/>
        <v>0.30774028361344463</v>
      </c>
      <c r="AD56" s="3">
        <f t="shared" si="61"/>
        <v>0.55904726199690402</v>
      </c>
      <c r="AE56" s="3">
        <f t="shared" si="61"/>
        <v>0.58442654079861045</v>
      </c>
      <c r="AF56" s="3">
        <f t="shared" si="61"/>
        <v>0.57850712100000012</v>
      </c>
      <c r="AG56" s="3">
        <f t="shared" si="61"/>
        <v>0.40793787208130161</v>
      </c>
      <c r="AH56" s="3">
        <f t="shared" si="61"/>
        <v>0.57399364126517161</v>
      </c>
      <c r="AI56" s="3">
        <f t="shared" si="61"/>
        <v>0.63146683089930544</v>
      </c>
      <c r="AJ56" s="3">
        <f t="shared" si="61"/>
        <v>0.56919625643144922</v>
      </c>
      <c r="AO56" s="38" t="s">
        <v>24</v>
      </c>
      <c r="AP56" s="38" t="s">
        <v>25</v>
      </c>
      <c r="AQ56" s="38" t="s">
        <v>26</v>
      </c>
      <c r="AR56" s="38" t="s">
        <v>27</v>
      </c>
      <c r="AS56" s="38" t="s">
        <v>67</v>
      </c>
    </row>
    <row r="57" spans="1:66" x14ac:dyDescent="0.25">
      <c r="A57" s="6" t="s">
        <v>19</v>
      </c>
      <c r="B57" s="7">
        <v>0</v>
      </c>
      <c r="C57" s="4">
        <v>1.4706347382703076</v>
      </c>
      <c r="D57" s="4">
        <v>1.440952738003096</v>
      </c>
      <c r="E57" s="4">
        <v>1.5155734592013896</v>
      </c>
      <c r="F57" s="4">
        <v>1.6214928790000001</v>
      </c>
      <c r="G57" s="4">
        <v>1.5220621279186983</v>
      </c>
      <c r="H57" s="4">
        <v>1.5260063587348285</v>
      </c>
      <c r="I57" s="4">
        <v>1.5685331691006947</v>
      </c>
      <c r="J57" s="4">
        <v>1.5308037435685509</v>
      </c>
      <c r="L57" s="14"/>
      <c r="M57" s="6" t="s">
        <v>19</v>
      </c>
      <c r="N57" s="7">
        <v>0</v>
      </c>
      <c r="O57" s="4">
        <f t="shared" ref="O57:O70" si="73">C57-C$54</f>
        <v>0</v>
      </c>
      <c r="P57" s="4">
        <f t="shared" ref="P57:P70" si="74">D57-D$54</f>
        <v>0</v>
      </c>
      <c r="Q57" s="4">
        <f>E57-E$54</f>
        <v>0</v>
      </c>
      <c r="R57" s="4">
        <f t="shared" ref="R57:R70" si="75">F57-F$54</f>
        <v>0</v>
      </c>
      <c r="S57" s="4">
        <f t="shared" ref="S57:T70" si="76">G57-G$54</f>
        <v>0</v>
      </c>
      <c r="T57" s="4">
        <f>H57-H$54</f>
        <v>0</v>
      </c>
      <c r="U57" s="4">
        <f t="shared" ref="U57:U70" si="77">I57-I$54</f>
        <v>0</v>
      </c>
      <c r="V57" s="4">
        <f t="shared" ref="V57:V70" si="78">J57-J$54</f>
        <v>0</v>
      </c>
      <c r="AA57" s="6" t="s">
        <v>19</v>
      </c>
      <c r="AB57" s="7">
        <v>0</v>
      </c>
      <c r="AC57" s="4">
        <f t="shared" ref="AC57:AC70" si="79">(O57*100)/O$53</f>
        <v>0</v>
      </c>
      <c r="AD57" s="4">
        <f t="shared" ref="AD57:AD70" si="80">(P57*100)/P$53</f>
        <v>0</v>
      </c>
      <c r="AE57" s="4">
        <f t="shared" ref="AE57:AE70" si="81">(Q57*100)/Q$53</f>
        <v>0</v>
      </c>
      <c r="AF57" s="4">
        <f t="shared" ref="AF57:AF70" si="82">(R57*100)/R$53</f>
        <v>0</v>
      </c>
      <c r="AG57" s="4">
        <f t="shared" ref="AG57:AG70" si="83">(S57*100)/S$53</f>
        <v>0</v>
      </c>
      <c r="AH57" s="4">
        <f t="shared" ref="AH57:AH70" si="84">(T57*100)/T$53</f>
        <v>0</v>
      </c>
      <c r="AI57" s="4">
        <f t="shared" ref="AI57:AI70" si="85">(U57*100)/U$53</f>
        <v>0</v>
      </c>
      <c r="AJ57" s="4">
        <f t="shared" ref="AJ57:AJ70" si="86">(V57*100)/V$53</f>
        <v>0</v>
      </c>
      <c r="AN57" s="24">
        <v>0</v>
      </c>
      <c r="AO57" s="24">
        <f>AVERAGE(AC57:AJ57)</f>
        <v>0</v>
      </c>
      <c r="AP57" s="24">
        <f>COUNT(AC57:AJ57)</f>
        <v>8</v>
      </c>
      <c r="AQ57" s="24">
        <f>STDEV(AC57:AJ57)</f>
        <v>0</v>
      </c>
      <c r="AR57" s="24">
        <f>(AQ57)/SQRT(AP57)</f>
        <v>0</v>
      </c>
      <c r="AS57" s="24" t="e">
        <f>TTEST('Agonistas C'!AC57:AJ57,AC57:AJ57,1,2)</f>
        <v>#DIV/0!</v>
      </c>
      <c r="AX57" s="46">
        <f>AB57</f>
        <v>0</v>
      </c>
      <c r="AY57" s="45" t="s">
        <v>6</v>
      </c>
      <c r="AZ57" s="45" t="s">
        <v>7</v>
      </c>
      <c r="BA57" s="45" t="s">
        <v>8</v>
      </c>
      <c r="BB57" s="45" t="s">
        <v>9</v>
      </c>
      <c r="BC57" s="45" t="s">
        <v>10</v>
      </c>
      <c r="BD57" s="45" t="s">
        <v>11</v>
      </c>
      <c r="BE57" s="45" t="s">
        <v>12</v>
      </c>
      <c r="BF57" s="45" t="s">
        <v>13</v>
      </c>
    </row>
    <row r="58" spans="1:66" x14ac:dyDescent="0.25">
      <c r="A58" s="2"/>
      <c r="B58" s="7">
        <v>2</v>
      </c>
      <c r="C58" s="4">
        <v>1.564666491596638</v>
      </c>
      <c r="D58" s="4">
        <v>1.5590548205301857</v>
      </c>
      <c r="E58" s="4">
        <v>1.549481879340278</v>
      </c>
      <c r="F58" s="4">
        <v>1.678641901</v>
      </c>
      <c r="G58" s="4">
        <v>1.5978599474167754</v>
      </c>
      <c r="H58" s="4">
        <v>1.5957262002901544</v>
      </c>
      <c r="I58" s="4">
        <v>1.6140618901701389</v>
      </c>
      <c r="J58" s="4">
        <v>1.6237174102982614</v>
      </c>
      <c r="L58" s="14"/>
      <c r="M58" s="2"/>
      <c r="N58" s="7">
        <v>2</v>
      </c>
      <c r="O58" s="4">
        <f t="shared" si="73"/>
        <v>9.4031753326330403E-2</v>
      </c>
      <c r="P58" s="4">
        <f t="shared" si="74"/>
        <v>0.11810208252708976</v>
      </c>
      <c r="Q58" s="4">
        <f t="shared" ref="Q58:Q70" si="87">E58-E$54</f>
        <v>3.3908420138888395E-2</v>
      </c>
      <c r="R58" s="4">
        <f t="shared" si="75"/>
        <v>5.7149021999999938E-2</v>
      </c>
      <c r="S58" s="4">
        <f t="shared" si="76"/>
        <v>7.5797819498077068E-2</v>
      </c>
      <c r="T58" s="4">
        <f t="shared" si="76"/>
        <v>6.9719841555325957E-2</v>
      </c>
      <c r="U58" s="4">
        <f t="shared" si="77"/>
        <v>4.5528721069444167E-2</v>
      </c>
      <c r="V58" s="4">
        <f t="shared" si="78"/>
        <v>9.2913666729710576E-2</v>
      </c>
      <c r="AA58" s="2"/>
      <c r="AB58" s="7">
        <v>2</v>
      </c>
      <c r="AC58" s="4">
        <f t="shared" si="79"/>
        <v>2.7985640870931663</v>
      </c>
      <c r="AD58" s="4">
        <f t="shared" si="80"/>
        <v>2.6539793826312303</v>
      </c>
      <c r="AE58" s="4">
        <f t="shared" si="81"/>
        <v>1.2110150049602999</v>
      </c>
      <c r="AF58" s="4">
        <f t="shared" si="82"/>
        <v>1.8085133544303778</v>
      </c>
      <c r="AG58" s="4">
        <f t="shared" si="83"/>
        <v>2.8930465457281325</v>
      </c>
      <c r="AH58" s="4">
        <f t="shared" si="84"/>
        <v>1.9639391987415764</v>
      </c>
      <c r="AI58" s="4">
        <f t="shared" si="85"/>
        <v>1.3880707643123222</v>
      </c>
      <c r="AJ58" s="4">
        <f t="shared" si="86"/>
        <v>3.6870502670520073</v>
      </c>
      <c r="AN58" s="24">
        <v>2</v>
      </c>
      <c r="AO58" s="24">
        <f t="shared" ref="AO58:AO70" si="88">AVERAGE(AC58:AJ58)</f>
        <v>2.3005223256186391</v>
      </c>
      <c r="AP58" s="24">
        <f t="shared" ref="AP58:AP70" si="89">COUNT(AC58:AJ58)</f>
        <v>8</v>
      </c>
      <c r="AQ58" s="24">
        <f t="shared" ref="AQ58:AQ69" si="90">STDEV(AC58:AJ58)</f>
        <v>0.84696746890159258</v>
      </c>
      <c r="AR58" s="24">
        <f t="shared" ref="AR58:AR69" si="91">(AQ58)/SQRT(AP58)</f>
        <v>0.29944822035236118</v>
      </c>
      <c r="AS58" s="24">
        <f>TTEST('Agonistas C'!AC58:AJ58,AC58:AJ58,1,1)</f>
        <v>6.9860425631833603E-2</v>
      </c>
      <c r="AX58" s="46">
        <f t="shared" ref="AX58:AX70" si="92">AB58</f>
        <v>2</v>
      </c>
      <c r="AY58" s="46">
        <f t="shared" ref="AY58:AY70" si="93">(($AB58-$AB57)*AC57)+(($AB58-$AB57)*(AC58-AC57)/2)</f>
        <v>2.7985640870931663</v>
      </c>
      <c r="AZ58" s="46">
        <f t="shared" ref="AZ58:AZ70" si="94">(($AB58-$AB57)*AD57)+(($AB58-$AB57)*(AD58-AD57)/2)</f>
        <v>2.6539793826312303</v>
      </c>
      <c r="BA58" s="46">
        <f t="shared" ref="BA58:BA70" si="95">(($AB58-$AB57)*AE57)+(($AB58-$AB57)*(AE58-AE57)/2)</f>
        <v>1.2110150049602999</v>
      </c>
      <c r="BB58" s="46">
        <f t="shared" ref="BB58:BB70" si="96">(($AB58-$AB57)*AF57)+(($AB58-$AB57)*(AF58-AF57)/2)</f>
        <v>1.8085133544303778</v>
      </c>
      <c r="BC58" s="46">
        <f t="shared" ref="BC58:BC70" si="97">(($AB58-$AB57)*AG57)+(($AB58-$AB57)*(AG58-AG57)/2)</f>
        <v>2.8930465457281325</v>
      </c>
      <c r="BD58" s="46">
        <f t="shared" ref="BD58:BD70" si="98">(($AB58-$AB57)*AH57)+(($AB58-$AB57)*(AH58-AH57)/2)</f>
        <v>1.9639391987415764</v>
      </c>
      <c r="BE58" s="46">
        <f t="shared" ref="BE58:BE70" si="99">(($AB58-$AB57)*AI57)+(($AB58-$AB57)*(AI58-AI57)/2)</f>
        <v>1.3880707643123222</v>
      </c>
      <c r="BF58" s="46">
        <f t="shared" ref="BF58:BF70" si="100">(($AB58-$AB57)*AJ57)+(($AB58-$AB57)*(AJ58-AJ57)/2)</f>
        <v>3.6870502670520073</v>
      </c>
    </row>
    <row r="59" spans="1:66" x14ac:dyDescent="0.25">
      <c r="A59" s="2"/>
      <c r="B59" s="5">
        <v>4</v>
      </c>
      <c r="C59" s="4">
        <v>1.6501499037114833</v>
      </c>
      <c r="D59" s="4">
        <v>1.7480181525735292</v>
      </c>
      <c r="E59" s="4">
        <v>1.5555734592013899</v>
      </c>
      <c r="F59" s="4">
        <v>1.821514458</v>
      </c>
      <c r="G59" s="4">
        <v>1.7037126676716006</v>
      </c>
      <c r="H59" s="4">
        <v>1.708368689924973</v>
      </c>
      <c r="I59" s="4">
        <v>1.6885439586006949</v>
      </c>
      <c r="J59" s="4">
        <v>1.72836358206564</v>
      </c>
      <c r="L59" s="14"/>
      <c r="M59" s="2"/>
      <c r="N59" s="5">
        <v>4</v>
      </c>
      <c r="O59" s="4">
        <f t="shared" si="73"/>
        <v>0.17951516544117574</v>
      </c>
      <c r="P59" s="4">
        <f t="shared" si="74"/>
        <v>0.30706541457043324</v>
      </c>
      <c r="Q59" s="4">
        <f>E59-E$54</f>
        <v>4.0000000000000258E-2</v>
      </c>
      <c r="R59" s="4">
        <f t="shared" si="75"/>
        <v>0.20002157899999995</v>
      </c>
      <c r="S59" s="4">
        <f t="shared" si="76"/>
        <v>0.18165053975290224</v>
      </c>
      <c r="T59" s="4">
        <f>H59-H$54</f>
        <v>0.18236233119014456</v>
      </c>
      <c r="U59" s="4">
        <f t="shared" si="77"/>
        <v>0.12001078950000021</v>
      </c>
      <c r="V59" s="4">
        <f t="shared" si="78"/>
        <v>0.19755983849708914</v>
      </c>
      <c r="AA59" s="2"/>
      <c r="AB59" s="5">
        <v>4</v>
      </c>
      <c r="AC59" s="4">
        <f t="shared" si="79"/>
        <v>5.3427132571778486</v>
      </c>
      <c r="AD59" s="4">
        <f t="shared" si="80"/>
        <v>6.9003463948411961</v>
      </c>
      <c r="AE59" s="4">
        <f t="shared" si="81"/>
        <v>1.4285714285714379</v>
      </c>
      <c r="AF59" s="4">
        <f t="shared" si="82"/>
        <v>6.3297968037974659</v>
      </c>
      <c r="AG59" s="4">
        <f t="shared" si="83"/>
        <v>6.933226708126039</v>
      </c>
      <c r="AH59" s="4">
        <f t="shared" si="84"/>
        <v>5.1369670757787205</v>
      </c>
      <c r="AI59" s="4">
        <f t="shared" si="85"/>
        <v>3.6588655335365923</v>
      </c>
      <c r="AJ59" s="4">
        <f t="shared" si="86"/>
        <v>7.8396761308368701</v>
      </c>
      <c r="AN59" s="24">
        <v>4</v>
      </c>
      <c r="AO59" s="24">
        <f t="shared" si="88"/>
        <v>5.4462704165832712</v>
      </c>
      <c r="AP59" s="24">
        <f t="shared" si="89"/>
        <v>8</v>
      </c>
      <c r="AQ59" s="24">
        <f t="shared" si="90"/>
        <v>2.0797492901631305</v>
      </c>
      <c r="AR59" s="24">
        <f t="shared" si="91"/>
        <v>0.73530241312112909</v>
      </c>
      <c r="AS59" s="46">
        <f>TTEST('Agonistas C'!AC59:AJ59,AC59:AJ59,1,1)</f>
        <v>0.20033183140694216</v>
      </c>
      <c r="AX59" s="46">
        <f t="shared" si="92"/>
        <v>4</v>
      </c>
      <c r="AY59" s="46">
        <f t="shared" si="93"/>
        <v>8.141277344271014</v>
      </c>
      <c r="AZ59" s="46">
        <f t="shared" si="94"/>
        <v>9.5543257774724264</v>
      </c>
      <c r="BA59" s="46">
        <f t="shared" si="95"/>
        <v>2.6395864335317381</v>
      </c>
      <c r="BB59" s="46">
        <f t="shared" si="96"/>
        <v>8.1383101582278439</v>
      </c>
      <c r="BC59" s="46">
        <f t="shared" si="97"/>
        <v>9.8262732538541719</v>
      </c>
      <c r="BD59" s="46">
        <f t="shared" si="98"/>
        <v>7.1009062745202964</v>
      </c>
      <c r="BE59" s="46">
        <f t="shared" si="99"/>
        <v>5.0469362978489141</v>
      </c>
      <c r="BF59" s="46">
        <f t="shared" si="100"/>
        <v>11.526726397888877</v>
      </c>
    </row>
    <row r="60" spans="1:66" x14ac:dyDescent="0.25">
      <c r="A60" s="2"/>
      <c r="B60" s="5">
        <v>6</v>
      </c>
      <c r="C60" s="4">
        <v>1.6757949273459385</v>
      </c>
      <c r="D60" s="4">
        <v>1.8976141237745097</v>
      </c>
      <c r="E60" s="4">
        <v>1.651207139756945</v>
      </c>
      <c r="F60" s="4">
        <v>2.007248782</v>
      </c>
      <c r="G60" s="4">
        <v>1.8178649175193482</v>
      </c>
      <c r="H60" s="4">
        <v>1.8520233485104847</v>
      </c>
      <c r="I60" s="4">
        <v>1.8292279608784725</v>
      </c>
      <c r="J60" s="4">
        <v>1.8529754289737319</v>
      </c>
      <c r="L60" s="14"/>
      <c r="M60" s="2"/>
      <c r="N60" s="5">
        <v>6</v>
      </c>
      <c r="O60" s="4">
        <f t="shared" si="73"/>
        <v>0.20516018907563094</v>
      </c>
      <c r="P60" s="4">
        <f t="shared" si="74"/>
        <v>0.45666138577141369</v>
      </c>
      <c r="Q60" s="4">
        <f t="shared" si="87"/>
        <v>0.13563368055555536</v>
      </c>
      <c r="R60" s="4">
        <f>F60-F$54</f>
        <v>0.38575590299999996</v>
      </c>
      <c r="S60" s="4">
        <f t="shared" si="76"/>
        <v>0.29580278960064987</v>
      </c>
      <c r="T60" s="4">
        <f t="shared" si="76"/>
        <v>0.32601698977565619</v>
      </c>
      <c r="U60" s="4">
        <f t="shared" si="77"/>
        <v>0.26069479177777777</v>
      </c>
      <c r="V60" s="4">
        <f t="shared" si="78"/>
        <v>0.32217168540518104</v>
      </c>
      <c r="AA60" s="2"/>
      <c r="AB60" s="5">
        <v>6</v>
      </c>
      <c r="AC60" s="4">
        <f t="shared" si="79"/>
        <v>6.1059580082033014</v>
      </c>
      <c r="AD60" s="4">
        <f t="shared" si="80"/>
        <v>10.262053612840756</v>
      </c>
      <c r="AE60" s="4">
        <f t="shared" si="81"/>
        <v>4.8440600198412627</v>
      </c>
      <c r="AF60" s="4">
        <f t="shared" si="82"/>
        <v>12.207465284810125</v>
      </c>
      <c r="AG60" s="4">
        <f t="shared" si="83"/>
        <v>11.29018280918511</v>
      </c>
      <c r="AH60" s="4">
        <f t="shared" si="84"/>
        <v>9.1835771767790479</v>
      </c>
      <c r="AI60" s="4">
        <f t="shared" si="85"/>
        <v>7.9480119444444446</v>
      </c>
      <c r="AJ60" s="4">
        <f t="shared" si="86"/>
        <v>12.784590690681787</v>
      </c>
      <c r="AL60" s="4"/>
      <c r="AN60" s="24">
        <v>6</v>
      </c>
      <c r="AO60" s="24">
        <f t="shared" si="88"/>
        <v>9.3282374433482289</v>
      </c>
      <c r="AP60" s="24">
        <f t="shared" si="89"/>
        <v>8</v>
      </c>
      <c r="AQ60" s="24">
        <f t="shared" si="90"/>
        <v>2.8629269222381653</v>
      </c>
      <c r="AR60" s="24">
        <f t="shared" si="91"/>
        <v>1.0121975203780691</v>
      </c>
      <c r="AS60" s="46">
        <f>TTEST('Agonistas C'!AC60:AJ60,AC60:AJ60,1,1)</f>
        <v>0.33395056443691906</v>
      </c>
      <c r="AX60" s="46">
        <f t="shared" si="92"/>
        <v>6</v>
      </c>
      <c r="AY60" s="46">
        <f t="shared" si="93"/>
        <v>11.448671265381151</v>
      </c>
      <c r="AZ60" s="46">
        <f t="shared" si="94"/>
        <v>17.162400007681953</v>
      </c>
      <c r="BA60" s="46">
        <f t="shared" si="95"/>
        <v>6.2726314484127013</v>
      </c>
      <c r="BB60" s="46">
        <f t="shared" si="96"/>
        <v>18.537262088607591</v>
      </c>
      <c r="BC60" s="46">
        <f t="shared" si="97"/>
        <v>18.223409517311147</v>
      </c>
      <c r="BD60" s="46">
        <f t="shared" si="98"/>
        <v>14.320544252557768</v>
      </c>
      <c r="BE60" s="46">
        <f t="shared" si="99"/>
        <v>11.606877477981037</v>
      </c>
      <c r="BF60" s="46">
        <f t="shared" si="100"/>
        <v>20.624266821518656</v>
      </c>
    </row>
    <row r="61" spans="1:66" x14ac:dyDescent="0.25">
      <c r="A61" s="2"/>
      <c r="B61" s="5">
        <v>8</v>
      </c>
      <c r="C61" s="4">
        <v>1.6843432685574218</v>
      </c>
      <c r="D61" s="4">
        <v>1.984222317627709</v>
      </c>
      <c r="E61" s="4">
        <v>1.727501085069445</v>
      </c>
      <c r="F61" s="4">
        <v>2.092972316</v>
      </c>
      <c r="G61" s="4">
        <v>1.882158421113644</v>
      </c>
      <c r="H61" s="4">
        <v>1.9348985728990513</v>
      </c>
      <c r="I61" s="4">
        <v>1.9102367005347225</v>
      </c>
      <c r="J61" s="4">
        <v>1.9112021751181831</v>
      </c>
      <c r="L61" s="14"/>
      <c r="M61" s="2"/>
      <c r="N61" s="5">
        <v>8</v>
      </c>
      <c r="O61" s="4">
        <f t="shared" si="73"/>
        <v>0.21370853028711423</v>
      </c>
      <c r="P61" s="4">
        <f t="shared" si="74"/>
        <v>0.54326957962461297</v>
      </c>
      <c r="Q61" s="4">
        <f t="shared" si="87"/>
        <v>0.21192762586805536</v>
      </c>
      <c r="R61" s="4">
        <f t="shared" si="75"/>
        <v>0.47147943699999995</v>
      </c>
      <c r="S61" s="4">
        <f t="shared" si="76"/>
        <v>0.36009629319494563</v>
      </c>
      <c r="T61" s="4">
        <f t="shared" si="76"/>
        <v>0.40889221416422283</v>
      </c>
      <c r="U61" s="4">
        <f t="shared" si="77"/>
        <v>0.34170353143402776</v>
      </c>
      <c r="V61" s="4">
        <f t="shared" si="78"/>
        <v>0.38039843154963227</v>
      </c>
      <c r="AA61" s="2"/>
      <c r="AB61" s="5">
        <v>8</v>
      </c>
      <c r="AC61" s="4">
        <f t="shared" si="79"/>
        <v>6.360372925211732</v>
      </c>
      <c r="AD61" s="4">
        <f t="shared" si="80"/>
        <v>12.208305160103663</v>
      </c>
      <c r="AE61" s="4">
        <f t="shared" si="81"/>
        <v>7.568843781001978</v>
      </c>
      <c r="AF61" s="4">
        <f t="shared" si="82"/>
        <v>14.920235348101263</v>
      </c>
      <c r="AG61" s="4">
        <f t="shared" si="83"/>
        <v>13.74413332805136</v>
      </c>
      <c r="AH61" s="4">
        <f t="shared" si="84"/>
        <v>11.518090539837262</v>
      </c>
      <c r="AI61" s="4">
        <f t="shared" si="85"/>
        <v>10.417790592500847</v>
      </c>
      <c r="AJ61" s="4">
        <f t="shared" si="86"/>
        <v>15.095175855144138</v>
      </c>
      <c r="AN61" s="24">
        <v>8</v>
      </c>
      <c r="AO61" s="24">
        <f t="shared" si="88"/>
        <v>11.479118441244031</v>
      </c>
      <c r="AP61" s="24">
        <f t="shared" si="89"/>
        <v>8</v>
      </c>
      <c r="AQ61" s="24">
        <f t="shared" si="90"/>
        <v>3.2337263268583816</v>
      </c>
      <c r="AR61" s="24">
        <f t="shared" si="91"/>
        <v>1.1432949071115137</v>
      </c>
      <c r="AS61" s="46">
        <f>TTEST('Agonistas C'!AC61:AJ61,AC61:AJ61,1,1)</f>
        <v>0.24695633407054624</v>
      </c>
      <c r="AX61" s="46">
        <f t="shared" si="92"/>
        <v>8</v>
      </c>
      <c r="AY61" s="46">
        <f t="shared" si="93"/>
        <v>12.466330933415033</v>
      </c>
      <c r="AZ61" s="46">
        <f t="shared" si="94"/>
        <v>22.470358772944419</v>
      </c>
      <c r="BA61" s="46">
        <f t="shared" si="95"/>
        <v>12.412903800843241</v>
      </c>
      <c r="BB61" s="46">
        <f t="shared" si="96"/>
        <v>27.127700632911388</v>
      </c>
      <c r="BC61" s="46">
        <f t="shared" si="97"/>
        <v>25.03431613723647</v>
      </c>
      <c r="BD61" s="46">
        <f t="shared" si="98"/>
        <v>20.70166771661631</v>
      </c>
      <c r="BE61" s="46">
        <f t="shared" si="99"/>
        <v>18.365802536945292</v>
      </c>
      <c r="BF61" s="46">
        <f t="shared" si="100"/>
        <v>27.879766545825923</v>
      </c>
    </row>
    <row r="62" spans="1:66" x14ac:dyDescent="0.25">
      <c r="A62" s="2"/>
      <c r="B62" s="5">
        <v>10</v>
      </c>
      <c r="C62" s="4">
        <v>1.7014399509803919</v>
      </c>
      <c r="D62" s="4">
        <v>2.0314631506385448</v>
      </c>
      <c r="E62" s="4">
        <v>1.8461805555555557</v>
      </c>
      <c r="F62" s="4">
        <v>2.150121339</v>
      </c>
      <c r="G62" s="4">
        <v>1.9421999233436231</v>
      </c>
      <c r="H62" s="4">
        <v>2.0092550150647002</v>
      </c>
      <c r="I62" s="4">
        <v>1.9981509472777779</v>
      </c>
      <c r="J62" s="4">
        <v>1.9819901355636653</v>
      </c>
      <c r="L62" s="14"/>
      <c r="M62" s="2"/>
      <c r="N62" s="5">
        <v>10</v>
      </c>
      <c r="O62" s="4">
        <f t="shared" si="73"/>
        <v>0.23080521271008436</v>
      </c>
      <c r="P62" s="4">
        <f t="shared" si="74"/>
        <v>0.59051041263544879</v>
      </c>
      <c r="Q62" s="4">
        <f t="shared" si="87"/>
        <v>0.33060709635416607</v>
      </c>
      <c r="R62" s="4">
        <f t="shared" si="75"/>
        <v>0.52862845999999997</v>
      </c>
      <c r="S62" s="4">
        <f t="shared" si="76"/>
        <v>0.4201377954249248</v>
      </c>
      <c r="T62" s="4">
        <f t="shared" si="76"/>
        <v>0.48324865632987168</v>
      </c>
      <c r="U62" s="4">
        <f t="shared" si="77"/>
        <v>0.42961777817708313</v>
      </c>
      <c r="V62" s="4">
        <f t="shared" si="78"/>
        <v>0.45118639199511446</v>
      </c>
      <c r="AA62" s="2"/>
      <c r="AB62" s="5">
        <v>10</v>
      </c>
      <c r="AC62" s="4">
        <f t="shared" si="79"/>
        <v>6.8692027592287008</v>
      </c>
      <c r="AD62" s="4">
        <f t="shared" si="80"/>
        <v>13.269896913156153</v>
      </c>
      <c r="AE62" s="4">
        <f t="shared" si="81"/>
        <v>11.807396298363075</v>
      </c>
      <c r="AF62" s="4">
        <f t="shared" si="82"/>
        <v>16.728748734177213</v>
      </c>
      <c r="AG62" s="4">
        <f t="shared" si="83"/>
        <v>16.035793718508579</v>
      </c>
      <c r="AH62" s="4">
        <f t="shared" si="84"/>
        <v>13.61263820647526</v>
      </c>
      <c r="AI62" s="4">
        <f t="shared" si="85"/>
        <v>13.098102993203753</v>
      </c>
      <c r="AJ62" s="4">
        <f t="shared" si="86"/>
        <v>17.904221904568036</v>
      </c>
      <c r="AN62" s="24">
        <v>10</v>
      </c>
      <c r="AO62" s="24">
        <f t="shared" si="88"/>
        <v>13.665750190960093</v>
      </c>
      <c r="AP62" s="24">
        <f t="shared" si="89"/>
        <v>8</v>
      </c>
      <c r="AQ62" s="24">
        <f t="shared" si="90"/>
        <v>3.4453278734448043</v>
      </c>
      <c r="AR62" s="24">
        <f t="shared" si="91"/>
        <v>1.2181073513619241</v>
      </c>
      <c r="AS62" s="46">
        <f>TTEST('Agonistas C'!AC62:AJ62,AC62:AJ62,1,1)</f>
        <v>0.10090607745285214</v>
      </c>
      <c r="AX62" s="46">
        <f t="shared" si="92"/>
        <v>10</v>
      </c>
      <c r="AY62" s="46">
        <f t="shared" si="93"/>
        <v>13.229575684440434</v>
      </c>
      <c r="AZ62" s="46">
        <f t="shared" si="94"/>
        <v>25.478202073259816</v>
      </c>
      <c r="BA62" s="46">
        <f t="shared" si="95"/>
        <v>19.376240079365054</v>
      </c>
      <c r="BB62" s="46">
        <f t="shared" si="96"/>
        <v>31.648984082278474</v>
      </c>
      <c r="BC62" s="46">
        <f t="shared" si="97"/>
        <v>29.779927046559941</v>
      </c>
      <c r="BD62" s="46">
        <f t="shared" si="98"/>
        <v>25.130728746312521</v>
      </c>
      <c r="BE62" s="46">
        <f t="shared" si="99"/>
        <v>23.5158935857046</v>
      </c>
      <c r="BF62" s="46">
        <f t="shared" si="100"/>
        <v>32.999397759712174</v>
      </c>
    </row>
    <row r="63" spans="1:66" x14ac:dyDescent="0.25">
      <c r="A63" s="2"/>
      <c r="B63" s="5">
        <v>12</v>
      </c>
      <c r="C63" s="4">
        <v>1.7014399509803919</v>
      </c>
      <c r="D63" s="4">
        <v>2.0393366228070176</v>
      </c>
      <c r="E63" s="4">
        <v>1.956382921006945</v>
      </c>
      <c r="F63" s="4">
        <v>2.1572649670000001</v>
      </c>
      <c r="G63" s="4">
        <v>1.9735047897485885</v>
      </c>
      <c r="H63" s="4">
        <v>2.0509948369379876</v>
      </c>
      <c r="I63" s="4">
        <v>2.0568239440034723</v>
      </c>
      <c r="J63" s="4">
        <v>2.0250701131019779</v>
      </c>
      <c r="L63" s="14"/>
      <c r="M63" s="2"/>
      <c r="N63" s="5">
        <v>12</v>
      </c>
      <c r="O63" s="4">
        <f t="shared" si="73"/>
        <v>0.23080521271008436</v>
      </c>
      <c r="P63" s="4">
        <f t="shared" si="74"/>
        <v>0.59838388480392157</v>
      </c>
      <c r="Q63" s="4">
        <f t="shared" si="87"/>
        <v>0.44080946180555536</v>
      </c>
      <c r="R63" s="4">
        <f t="shared" si="75"/>
        <v>0.53577208800000009</v>
      </c>
      <c r="S63" s="4">
        <f t="shared" si="76"/>
        <v>0.45144266182989012</v>
      </c>
      <c r="T63" s="4">
        <f t="shared" si="76"/>
        <v>0.52498847820315908</v>
      </c>
      <c r="U63" s="4">
        <f t="shared" si="77"/>
        <v>0.48829077490277761</v>
      </c>
      <c r="V63" s="4">
        <f t="shared" si="78"/>
        <v>0.49426636953342706</v>
      </c>
      <c r="AA63" s="2"/>
      <c r="AB63" s="5">
        <v>12</v>
      </c>
      <c r="AC63" s="4">
        <f t="shared" si="79"/>
        <v>6.8692027592287008</v>
      </c>
      <c r="AD63" s="4">
        <f t="shared" si="80"/>
        <v>13.446828871998237</v>
      </c>
      <c r="AE63" s="4">
        <f t="shared" si="81"/>
        <v>15.743195064484121</v>
      </c>
      <c r="AF63" s="4">
        <f t="shared" si="82"/>
        <v>16.954812911392406</v>
      </c>
      <c r="AG63" s="4">
        <f t="shared" si="83"/>
        <v>17.230635947705728</v>
      </c>
      <c r="AH63" s="4">
        <f t="shared" si="84"/>
        <v>14.788407836708707</v>
      </c>
      <c r="AI63" s="4">
        <f t="shared" si="85"/>
        <v>14.886913868987124</v>
      </c>
      <c r="AJ63" s="4">
        <f t="shared" si="86"/>
        <v>19.613744822755041</v>
      </c>
      <c r="AN63" s="24">
        <v>12</v>
      </c>
      <c r="AO63" s="24">
        <f t="shared" si="88"/>
        <v>14.941717760407506</v>
      </c>
      <c r="AP63" s="24">
        <f t="shared" si="89"/>
        <v>8</v>
      </c>
      <c r="AQ63" s="24">
        <f t="shared" si="90"/>
        <v>3.764279478152631</v>
      </c>
      <c r="AR63" s="24">
        <f t="shared" si="91"/>
        <v>1.3308737726415418</v>
      </c>
      <c r="AS63" s="46">
        <f>TTEST('Agonistas C'!AC63:AJ63,AC63:AJ63,1,1)</f>
        <v>9.9038435756858514E-2</v>
      </c>
      <c r="AX63" s="46">
        <f t="shared" si="92"/>
        <v>12</v>
      </c>
      <c r="AY63" s="46">
        <f t="shared" si="93"/>
        <v>13.738405518457402</v>
      </c>
      <c r="AZ63" s="46">
        <f t="shared" si="94"/>
        <v>26.716725785154388</v>
      </c>
      <c r="BA63" s="46">
        <f t="shared" si="95"/>
        <v>27.550591362847197</v>
      </c>
      <c r="BB63" s="46">
        <f t="shared" si="96"/>
        <v>33.683561645569618</v>
      </c>
      <c r="BC63" s="46">
        <f t="shared" si="97"/>
        <v>33.266429666214307</v>
      </c>
      <c r="BD63" s="46">
        <f t="shared" si="98"/>
        <v>28.401046043183968</v>
      </c>
      <c r="BE63" s="46">
        <f t="shared" si="99"/>
        <v>27.985016862190875</v>
      </c>
      <c r="BF63" s="46">
        <f t="shared" si="100"/>
        <v>37.517966727323078</v>
      </c>
    </row>
    <row r="64" spans="1:66" x14ac:dyDescent="0.25">
      <c r="A64" s="2"/>
      <c r="B64" s="5">
        <v>14</v>
      </c>
      <c r="C64" s="4">
        <v>1.7014399509803919</v>
      </c>
      <c r="D64" s="4">
        <v>2.0550835671439627</v>
      </c>
      <c r="E64" s="4">
        <v>2.007245551215278</v>
      </c>
      <c r="F64" s="4">
        <v>2.150121339</v>
      </c>
      <c r="G64" s="4">
        <v>1.9883712763849082</v>
      </c>
      <c r="H64" s="4">
        <v>2.0708168191197469</v>
      </c>
      <c r="I64" s="4">
        <v>2.078683445107639</v>
      </c>
      <c r="J64" s="4">
        <v>2.0376983255008243</v>
      </c>
      <c r="L64" s="14"/>
      <c r="M64" s="2"/>
      <c r="N64" s="5">
        <v>14</v>
      </c>
      <c r="O64" s="4">
        <f t="shared" si="73"/>
        <v>0.23080521271008436</v>
      </c>
      <c r="P64" s="4">
        <f t="shared" si="74"/>
        <v>0.6141308291408667</v>
      </c>
      <c r="Q64" s="4">
        <f t="shared" si="87"/>
        <v>0.4916720920138884</v>
      </c>
      <c r="R64" s="4">
        <f t="shared" si="75"/>
        <v>0.52862845999999997</v>
      </c>
      <c r="S64" s="4">
        <f t="shared" si="76"/>
        <v>0.46630914846620986</v>
      </c>
      <c r="T64" s="4">
        <f t="shared" si="76"/>
        <v>0.54481046038491843</v>
      </c>
      <c r="U64" s="4">
        <f t="shared" si="77"/>
        <v>0.51015027600694429</v>
      </c>
      <c r="V64" s="4">
        <f t="shared" si="78"/>
        <v>0.50689458193227344</v>
      </c>
      <c r="AA64" s="2"/>
      <c r="AB64" s="5">
        <v>14</v>
      </c>
      <c r="AC64" s="4">
        <f t="shared" si="79"/>
        <v>6.8692027592287008</v>
      </c>
      <c r="AD64" s="4">
        <f t="shared" si="80"/>
        <v>13.800692789682397</v>
      </c>
      <c r="AE64" s="4">
        <f t="shared" si="81"/>
        <v>17.559717571924587</v>
      </c>
      <c r="AF64" s="4">
        <f t="shared" si="82"/>
        <v>16.728748734177213</v>
      </c>
      <c r="AG64" s="4">
        <f t="shared" si="83"/>
        <v>17.798059101763734</v>
      </c>
      <c r="AH64" s="4">
        <f t="shared" si="84"/>
        <v>15.346773531969534</v>
      </c>
      <c r="AI64" s="4">
        <f t="shared" si="85"/>
        <v>15.55336207338245</v>
      </c>
      <c r="AJ64" s="4">
        <f t="shared" si="86"/>
        <v>20.114864362391803</v>
      </c>
      <c r="AN64" s="24">
        <v>14</v>
      </c>
      <c r="AO64" s="24">
        <f t="shared" si="88"/>
        <v>15.47142761556505</v>
      </c>
      <c r="AP64" s="24">
        <f t="shared" si="89"/>
        <v>8</v>
      </c>
      <c r="AQ64" s="24">
        <f t="shared" si="90"/>
        <v>3.9592280897167673</v>
      </c>
      <c r="AR64" s="24">
        <f t="shared" si="91"/>
        <v>1.3997985152514933</v>
      </c>
      <c r="AS64" s="46">
        <f>TTEST('Agonistas C'!AC64:AJ64,AC64:AJ64,1,1)</f>
        <v>9.9803666264676807E-2</v>
      </c>
      <c r="AX64" s="46">
        <f t="shared" si="92"/>
        <v>14</v>
      </c>
      <c r="AY64" s="46">
        <f t="shared" si="93"/>
        <v>13.738405518457402</v>
      </c>
      <c r="AZ64" s="46">
        <f t="shared" si="94"/>
        <v>27.247521661680636</v>
      </c>
      <c r="BA64" s="46">
        <f t="shared" si="95"/>
        <v>33.302912636408706</v>
      </c>
      <c r="BB64" s="46">
        <f t="shared" si="96"/>
        <v>33.683561645569618</v>
      </c>
      <c r="BC64" s="46">
        <f t="shared" si="97"/>
        <v>35.028695049469462</v>
      </c>
      <c r="BD64" s="46">
        <f t="shared" si="98"/>
        <v>30.135181368678239</v>
      </c>
      <c r="BE64" s="46">
        <f t="shared" si="99"/>
        <v>30.440275942369574</v>
      </c>
      <c r="BF64" s="46">
        <f t="shared" si="100"/>
        <v>39.728609185146844</v>
      </c>
    </row>
    <row r="65" spans="1:64" x14ac:dyDescent="0.25">
      <c r="A65" s="2"/>
      <c r="B65" s="5">
        <v>16</v>
      </c>
      <c r="C65" s="4">
        <v>1.7441816570378155</v>
      </c>
      <c r="D65" s="4">
        <v>1.9999692619646541</v>
      </c>
      <c r="E65" s="4">
        <v>2.0750623914930566</v>
      </c>
      <c r="F65" s="4">
        <v>2.1644085940000002</v>
      </c>
      <c r="G65" s="4">
        <v>2.0058041504238813</v>
      </c>
      <c r="H65" s="4">
        <v>2.079813415819237</v>
      </c>
      <c r="I65" s="4">
        <v>2.1197354927465284</v>
      </c>
      <c r="J65" s="4">
        <v>2.0465102895336966</v>
      </c>
      <c r="L65" s="14"/>
      <c r="M65" s="2"/>
      <c r="N65" s="5">
        <v>16</v>
      </c>
      <c r="O65" s="4">
        <f t="shared" si="73"/>
        <v>0.27354691876750792</v>
      </c>
      <c r="P65" s="4">
        <f t="shared" si="74"/>
        <v>0.5590165239615581</v>
      </c>
      <c r="Q65" s="4">
        <f t="shared" si="87"/>
        <v>0.55948893229166696</v>
      </c>
      <c r="R65" s="4">
        <f t="shared" si="75"/>
        <v>0.54291571500000013</v>
      </c>
      <c r="S65" s="4">
        <f t="shared" si="76"/>
        <v>0.48374202250518294</v>
      </c>
      <c r="T65" s="4">
        <f t="shared" si="76"/>
        <v>0.55380705708440847</v>
      </c>
      <c r="U65" s="4">
        <f t="shared" si="77"/>
        <v>0.55120232364583366</v>
      </c>
      <c r="V65" s="4">
        <f t="shared" si="78"/>
        <v>0.51570654596514576</v>
      </c>
      <c r="AA65" s="2"/>
      <c r="AB65" s="5">
        <v>16</v>
      </c>
      <c r="AC65" s="4">
        <f t="shared" si="79"/>
        <v>8.1412773442710691</v>
      </c>
      <c r="AD65" s="4">
        <f t="shared" si="80"/>
        <v>12.562169077787821</v>
      </c>
      <c r="AE65" s="4">
        <f t="shared" si="81"/>
        <v>19.981747581845251</v>
      </c>
      <c r="AF65" s="4">
        <f t="shared" si="82"/>
        <v>17.180877056962029</v>
      </c>
      <c r="AG65" s="4">
        <f t="shared" si="83"/>
        <v>18.463435973480266</v>
      </c>
      <c r="AH65" s="4">
        <f t="shared" si="84"/>
        <v>15.600198791110099</v>
      </c>
      <c r="AI65" s="4">
        <f t="shared" si="85"/>
        <v>16.804948891641271</v>
      </c>
      <c r="AJ65" s="4">
        <f t="shared" si="86"/>
        <v>20.46454547480737</v>
      </c>
      <c r="AN65" s="24">
        <v>16</v>
      </c>
      <c r="AO65" s="24">
        <f t="shared" si="88"/>
        <v>16.149900023988149</v>
      </c>
      <c r="AP65" s="24">
        <f t="shared" si="89"/>
        <v>8</v>
      </c>
      <c r="AQ65" s="24">
        <f t="shared" si="90"/>
        <v>4.0962647504051999</v>
      </c>
      <c r="AR65" s="24">
        <f t="shared" si="91"/>
        <v>1.4482482912734687</v>
      </c>
      <c r="AS65" s="46">
        <f>TTEST('Agonistas C'!AC65:AJ65,AC65:AJ65,1,1)</f>
        <v>9.1375344975780939E-2</v>
      </c>
      <c r="AX65" s="46">
        <f t="shared" si="92"/>
        <v>16</v>
      </c>
      <c r="AY65" s="46">
        <f t="shared" si="93"/>
        <v>15.01048010349977</v>
      </c>
      <c r="AZ65" s="46">
        <f t="shared" si="94"/>
        <v>26.362861867470219</v>
      </c>
      <c r="BA65" s="46">
        <f t="shared" si="95"/>
        <v>37.541465153769835</v>
      </c>
      <c r="BB65" s="46">
        <f t="shared" si="96"/>
        <v>33.909625791139241</v>
      </c>
      <c r="BC65" s="46">
        <f t="shared" si="97"/>
        <v>36.261495075244</v>
      </c>
      <c r="BD65" s="46">
        <f t="shared" si="98"/>
        <v>30.946972323079635</v>
      </c>
      <c r="BE65" s="46">
        <f t="shared" si="99"/>
        <v>32.358310965023719</v>
      </c>
      <c r="BF65" s="46">
        <f t="shared" si="100"/>
        <v>40.579409837199172</v>
      </c>
    </row>
    <row r="66" spans="1:64" x14ac:dyDescent="0.25">
      <c r="B66" s="5">
        <v>18</v>
      </c>
      <c r="C66" s="4">
        <v>1.7527299982492988</v>
      </c>
      <c r="D66" s="4">
        <v>1.9606019011222908</v>
      </c>
      <c r="E66" s="4">
        <v>2.1174479166666673</v>
      </c>
      <c r="F66" s="4">
        <v>2.1644085940000002</v>
      </c>
      <c r="G66" s="4">
        <v>2.0086957768095641</v>
      </c>
      <c r="H66" s="4">
        <v>2.0808194705963197</v>
      </c>
      <c r="I66" s="4">
        <v>2.1409282553333338</v>
      </c>
      <c r="J66" s="4">
        <v>2.0360123266423993</v>
      </c>
      <c r="L66" s="14"/>
      <c r="N66" s="5">
        <v>18</v>
      </c>
      <c r="O66" s="4">
        <f t="shared" si="73"/>
        <v>0.28209525997899121</v>
      </c>
      <c r="P66" s="4">
        <f t="shared" si="74"/>
        <v>0.51964916311919485</v>
      </c>
      <c r="Q66" s="4">
        <f t="shared" si="87"/>
        <v>0.60187445746527768</v>
      </c>
      <c r="R66" s="4">
        <f t="shared" si="75"/>
        <v>0.54291571500000013</v>
      </c>
      <c r="S66" s="4">
        <f t="shared" si="76"/>
        <v>0.4866336488908658</v>
      </c>
      <c r="T66" s="4">
        <f t="shared" si="76"/>
        <v>0.55481311186149118</v>
      </c>
      <c r="U66" s="4">
        <f t="shared" si="77"/>
        <v>0.57239508623263902</v>
      </c>
      <c r="V66" s="4">
        <f t="shared" si="78"/>
        <v>0.50520858307384842</v>
      </c>
      <c r="AB66" s="5">
        <v>18</v>
      </c>
      <c r="AC66" s="4">
        <f t="shared" si="79"/>
        <v>8.3956922612794997</v>
      </c>
      <c r="AD66" s="4">
        <f t="shared" si="80"/>
        <v>11.677509283577411</v>
      </c>
      <c r="AE66" s="4">
        <f t="shared" si="81"/>
        <v>21.495516338045633</v>
      </c>
      <c r="AF66" s="4">
        <f t="shared" si="82"/>
        <v>17.180877056962029</v>
      </c>
      <c r="AG66" s="4">
        <f t="shared" si="83"/>
        <v>18.573803392781137</v>
      </c>
      <c r="AH66" s="4">
        <f t="shared" si="84"/>
        <v>15.628538362295528</v>
      </c>
      <c r="AI66" s="4">
        <f t="shared" si="85"/>
        <v>17.451069702214607</v>
      </c>
      <c r="AJ66" s="4">
        <f t="shared" si="86"/>
        <v>20.047959645787635</v>
      </c>
      <c r="AN66" s="24">
        <v>18</v>
      </c>
      <c r="AO66" s="24">
        <f t="shared" si="88"/>
        <v>16.306370755367936</v>
      </c>
      <c r="AP66" s="24">
        <f t="shared" si="89"/>
        <v>8</v>
      </c>
      <c r="AQ66" s="24">
        <f t="shared" si="90"/>
        <v>4.3524659108165213</v>
      </c>
      <c r="AR66" s="24">
        <f t="shared" si="91"/>
        <v>1.5388290802108224</v>
      </c>
      <c r="AS66" s="46">
        <f>TTEST('Agonistas C'!AC66:AJ66,AC66:AJ66,1,1)</f>
        <v>9.588803300835029E-2</v>
      </c>
      <c r="AX66" s="46">
        <f t="shared" si="92"/>
        <v>18</v>
      </c>
      <c r="AY66" s="46">
        <f t="shared" si="93"/>
        <v>16.536969605550567</v>
      </c>
      <c r="AZ66" s="46">
        <f t="shared" si="94"/>
        <v>24.239678361365232</v>
      </c>
      <c r="BA66" s="46">
        <f t="shared" si="95"/>
        <v>41.477263919890888</v>
      </c>
      <c r="BB66" s="46">
        <f t="shared" si="96"/>
        <v>34.361754113924057</v>
      </c>
      <c r="BC66" s="46">
        <f t="shared" si="97"/>
        <v>37.037239366261403</v>
      </c>
      <c r="BD66" s="46">
        <f t="shared" si="98"/>
        <v>31.228737153405625</v>
      </c>
      <c r="BE66" s="46">
        <f t="shared" si="99"/>
        <v>34.256018593855877</v>
      </c>
      <c r="BF66" s="46">
        <f t="shared" si="100"/>
        <v>40.512505120595009</v>
      </c>
    </row>
    <row r="67" spans="1:64" x14ac:dyDescent="0.25">
      <c r="B67" s="5">
        <v>20</v>
      </c>
      <c r="C67" s="4">
        <v>1.7698266806722689</v>
      </c>
      <c r="D67" s="4">
        <v>1.9369814846168729</v>
      </c>
      <c r="E67" s="4">
        <v>2.1174479166666673</v>
      </c>
      <c r="F67" s="4">
        <v>2.1672649669999999</v>
      </c>
      <c r="G67" s="4">
        <v>2.0052789365389523</v>
      </c>
      <c r="H67" s="4">
        <v>2.0705647894278467</v>
      </c>
      <c r="I67" s="4">
        <v>2.137356441833334</v>
      </c>
      <c r="J67" s="4">
        <v>2.0229645216877801</v>
      </c>
      <c r="L67" s="14"/>
      <c r="N67" s="5">
        <v>20</v>
      </c>
      <c r="O67" s="4">
        <f t="shared" si="73"/>
        <v>0.29919194240196134</v>
      </c>
      <c r="P67" s="4">
        <f t="shared" si="74"/>
        <v>0.49602874661377694</v>
      </c>
      <c r="Q67" s="4">
        <f t="shared" si="87"/>
        <v>0.60187445746527768</v>
      </c>
      <c r="R67" s="4">
        <f t="shared" si="75"/>
        <v>0.54577208799999988</v>
      </c>
      <c r="S67" s="4">
        <f t="shared" si="76"/>
        <v>0.48321680862025396</v>
      </c>
      <c r="T67" s="4">
        <f t="shared" si="76"/>
        <v>0.54455843069301824</v>
      </c>
      <c r="U67" s="4">
        <f t="shared" si="77"/>
        <v>0.56882327273263922</v>
      </c>
      <c r="V67" s="4">
        <f t="shared" si="78"/>
        <v>0.4921607781192292</v>
      </c>
      <c r="AB67" s="5">
        <v>20</v>
      </c>
      <c r="AC67" s="4">
        <f t="shared" si="79"/>
        <v>8.9045220952964677</v>
      </c>
      <c r="AD67" s="4">
        <f t="shared" si="80"/>
        <v>11.146713407051168</v>
      </c>
      <c r="AE67" s="4">
        <f t="shared" si="81"/>
        <v>21.495516338045633</v>
      </c>
      <c r="AF67" s="4">
        <f t="shared" si="82"/>
        <v>17.271268607594934</v>
      </c>
      <c r="AG67" s="4">
        <f t="shared" si="83"/>
        <v>18.443389641994425</v>
      </c>
      <c r="AH67" s="4">
        <f t="shared" si="84"/>
        <v>15.339674104028683</v>
      </c>
      <c r="AI67" s="4">
        <f t="shared" si="85"/>
        <v>17.342172949165832</v>
      </c>
      <c r="AJ67" s="4">
        <f t="shared" si="86"/>
        <v>19.530189607905921</v>
      </c>
      <c r="AN67" s="24">
        <v>20</v>
      </c>
      <c r="AO67" s="24">
        <f t="shared" si="88"/>
        <v>16.184180843885382</v>
      </c>
      <c r="AP67" s="24">
        <f t="shared" si="89"/>
        <v>8</v>
      </c>
      <c r="AQ67" s="24">
        <f t="shared" si="90"/>
        <v>4.2445846272046914</v>
      </c>
      <c r="AR67" s="24">
        <f t="shared" si="91"/>
        <v>1.5006872866083054</v>
      </c>
      <c r="AS67" s="46">
        <f>TTEST('Agonistas C'!AC67:AJ67,AC67:AJ67,1,1)</f>
        <v>0.1099165240504863</v>
      </c>
      <c r="AX67" s="46">
        <f t="shared" si="92"/>
        <v>20</v>
      </c>
      <c r="AY67" s="46">
        <f t="shared" si="93"/>
        <v>17.300214356575967</v>
      </c>
      <c r="AZ67" s="46">
        <f t="shared" si="94"/>
        <v>22.824222690628581</v>
      </c>
      <c r="BA67" s="46">
        <f t="shared" si="95"/>
        <v>42.991032676091265</v>
      </c>
      <c r="BB67" s="46">
        <f t="shared" si="96"/>
        <v>34.452145664556966</v>
      </c>
      <c r="BC67" s="46">
        <f t="shared" si="97"/>
        <v>37.017193034775559</v>
      </c>
      <c r="BD67" s="46">
        <f t="shared" si="98"/>
        <v>30.968212466324211</v>
      </c>
      <c r="BE67" s="46">
        <f t="shared" si="99"/>
        <v>34.793242651380439</v>
      </c>
      <c r="BF67" s="46">
        <f t="shared" si="100"/>
        <v>39.578149253693553</v>
      </c>
    </row>
    <row r="68" spans="1:64" x14ac:dyDescent="0.25">
      <c r="B68" s="5">
        <v>22</v>
      </c>
      <c r="C68" s="4">
        <v>1.7783750218837522</v>
      </c>
      <c r="D68" s="4">
        <v>1.9369814846168729</v>
      </c>
      <c r="E68" s="4">
        <v>2.134402126736112</v>
      </c>
      <c r="F68" s="4">
        <v>2.1858394780000001</v>
      </c>
      <c r="G68" s="4">
        <v>2.0187982021091844</v>
      </c>
      <c r="H68" s="4">
        <v>2.0857410297843284</v>
      </c>
      <c r="I68" s="4">
        <v>2.160120802368056</v>
      </c>
      <c r="J68" s="4">
        <v>2.0302614539531243</v>
      </c>
      <c r="L68" s="14"/>
      <c r="N68" s="5">
        <v>22</v>
      </c>
      <c r="O68" s="4">
        <f t="shared" si="73"/>
        <v>0.30774028361344463</v>
      </c>
      <c r="P68" s="4">
        <f t="shared" si="74"/>
        <v>0.49602874661377694</v>
      </c>
      <c r="Q68" s="4">
        <f t="shared" si="87"/>
        <v>0.61882866753472232</v>
      </c>
      <c r="R68" s="4">
        <f t="shared" si="75"/>
        <v>0.56434659900000006</v>
      </c>
      <c r="S68" s="4">
        <f t="shared" si="76"/>
        <v>0.49673607419048604</v>
      </c>
      <c r="T68" s="4">
        <f t="shared" si="76"/>
        <v>0.55973467104949992</v>
      </c>
      <c r="U68" s="4">
        <f t="shared" si="77"/>
        <v>0.5915876332673613</v>
      </c>
      <c r="V68" s="4">
        <f t="shared" si="78"/>
        <v>0.49945771038457343</v>
      </c>
      <c r="AB68" s="5">
        <v>22</v>
      </c>
      <c r="AC68" s="4">
        <f t="shared" si="79"/>
        <v>9.1589370123048983</v>
      </c>
      <c r="AD68" s="4">
        <f t="shared" si="80"/>
        <v>11.146713407051168</v>
      </c>
      <c r="AE68" s="4">
        <f t="shared" si="81"/>
        <v>22.101023840525798</v>
      </c>
      <c r="AF68" s="4">
        <f t="shared" si="82"/>
        <v>17.859069588607596</v>
      </c>
      <c r="AG68" s="4">
        <f t="shared" si="83"/>
        <v>18.959392144675039</v>
      </c>
      <c r="AH68" s="4">
        <f t="shared" si="84"/>
        <v>15.76717383238028</v>
      </c>
      <c r="AI68" s="4">
        <f t="shared" si="85"/>
        <v>18.036208331321991</v>
      </c>
      <c r="AJ68" s="4">
        <f t="shared" si="86"/>
        <v>19.819750412086247</v>
      </c>
      <c r="AN68" s="24">
        <v>22</v>
      </c>
      <c r="AO68" s="24">
        <f t="shared" si="88"/>
        <v>16.606033571119127</v>
      </c>
      <c r="AP68" s="24">
        <f t="shared" si="89"/>
        <v>8</v>
      </c>
      <c r="AQ68" s="24">
        <f t="shared" si="90"/>
        <v>4.4020092676566032</v>
      </c>
      <c r="AR68" s="24">
        <f t="shared" si="91"/>
        <v>1.5563453020030058</v>
      </c>
      <c r="AS68" s="46">
        <f>TTEST('Agonistas C'!AC68:AJ68,AC68:AJ68,1,1)</f>
        <v>0.11753499613963755</v>
      </c>
      <c r="AX68" s="46">
        <f t="shared" si="92"/>
        <v>22</v>
      </c>
      <c r="AY68" s="46">
        <f t="shared" si="93"/>
        <v>18.063459107601368</v>
      </c>
      <c r="AZ68" s="46">
        <f t="shared" si="94"/>
        <v>22.293426814102336</v>
      </c>
      <c r="BA68" s="46">
        <f t="shared" si="95"/>
        <v>43.596540178571431</v>
      </c>
      <c r="BB68" s="46">
        <f t="shared" si="96"/>
        <v>35.13033819620253</v>
      </c>
      <c r="BC68" s="46">
        <f t="shared" si="97"/>
        <v>37.402781786669465</v>
      </c>
      <c r="BD68" s="46">
        <f t="shared" si="98"/>
        <v>31.106847936408961</v>
      </c>
      <c r="BE68" s="46">
        <f t="shared" si="99"/>
        <v>35.378381280487822</v>
      </c>
      <c r="BF68" s="46">
        <f t="shared" si="100"/>
        <v>39.349940019992168</v>
      </c>
    </row>
    <row r="69" spans="1:64" x14ac:dyDescent="0.25">
      <c r="B69" s="5">
        <v>24</v>
      </c>
      <c r="C69" s="4">
        <v>1.7783788673478</v>
      </c>
      <c r="D69" s="4">
        <v>1.8582467629321464</v>
      </c>
      <c r="E69" s="4">
        <v>2.1428792317708343</v>
      </c>
      <c r="F69" s="4">
        <v>2.1929831059999998</v>
      </c>
      <c r="G69" s="4">
        <v>2.003020666312695</v>
      </c>
      <c r="H69" s="4">
        <v>2.08470303356766</v>
      </c>
      <c r="I69" s="4">
        <v>2.167931168885417</v>
      </c>
      <c r="J69" s="4">
        <v>2.01504574365307</v>
      </c>
      <c r="L69" s="14"/>
      <c r="N69" s="5">
        <v>24</v>
      </c>
      <c r="O69" s="4">
        <f t="shared" si="73"/>
        <v>0.30774412907749249</v>
      </c>
      <c r="P69" s="4">
        <f t="shared" si="74"/>
        <v>0.41729402492905043</v>
      </c>
      <c r="Q69" s="4">
        <f t="shared" si="87"/>
        <v>0.62730577256944464</v>
      </c>
      <c r="R69" s="4">
        <f t="shared" si="75"/>
        <v>0.57149022699999974</v>
      </c>
      <c r="S69" s="4">
        <f t="shared" si="76"/>
        <v>0.48095853839399672</v>
      </c>
      <c r="T69" s="4">
        <f t="shared" si="76"/>
        <v>0.55869667483283147</v>
      </c>
      <c r="U69" s="4">
        <f t="shared" si="77"/>
        <v>0.5993979997847223</v>
      </c>
      <c r="V69" s="4">
        <f t="shared" si="78"/>
        <v>0.48424200008451912</v>
      </c>
      <c r="AB69" s="5">
        <v>24</v>
      </c>
      <c r="AC69" s="4">
        <f t="shared" si="79"/>
        <v>9.159051460639656</v>
      </c>
      <c r="AD69" s="4">
        <f t="shared" si="80"/>
        <v>9.3773938186303472</v>
      </c>
      <c r="AE69" s="4">
        <f t="shared" si="81"/>
        <v>22.403777591765881</v>
      </c>
      <c r="AF69" s="4">
        <f t="shared" si="82"/>
        <v>18.085133765822775</v>
      </c>
      <c r="AG69" s="4">
        <f t="shared" si="83"/>
        <v>18.35719612190827</v>
      </c>
      <c r="AH69" s="4">
        <f t="shared" si="84"/>
        <v>15.737934502333282</v>
      </c>
      <c r="AI69" s="4">
        <f t="shared" si="85"/>
        <v>18.274329261729338</v>
      </c>
      <c r="AJ69" s="4">
        <f t="shared" si="86"/>
        <v>19.215952384306313</v>
      </c>
      <c r="AN69" s="24">
        <v>24</v>
      </c>
      <c r="AO69" s="24">
        <f t="shared" si="88"/>
        <v>16.326346113391981</v>
      </c>
      <c r="AP69" s="24">
        <f t="shared" si="89"/>
        <v>8</v>
      </c>
      <c r="AQ69" s="24">
        <f t="shared" si="90"/>
        <v>4.725335978125214</v>
      </c>
      <c r="AR69" s="24">
        <f t="shared" si="91"/>
        <v>1.670658556758553</v>
      </c>
      <c r="AS69" s="46">
        <f>TTEST('Agonistas C'!AC69:AJ69,AC69:AJ69,1,1)</f>
        <v>0.17029367331452161</v>
      </c>
      <c r="AX69" s="46">
        <f t="shared" si="92"/>
        <v>24</v>
      </c>
      <c r="AY69" s="46">
        <f t="shared" si="93"/>
        <v>18.317988472944556</v>
      </c>
      <c r="AZ69" s="46">
        <f t="shared" si="94"/>
        <v>20.524107225681515</v>
      </c>
      <c r="BA69" s="46">
        <f t="shared" si="95"/>
        <v>44.504801432291679</v>
      </c>
      <c r="BB69" s="46">
        <f t="shared" si="96"/>
        <v>35.944203354430371</v>
      </c>
      <c r="BC69" s="46">
        <f t="shared" si="97"/>
        <v>37.31658826658331</v>
      </c>
      <c r="BD69" s="46">
        <f t="shared" si="98"/>
        <v>31.505108334713562</v>
      </c>
      <c r="BE69" s="46">
        <f t="shared" si="99"/>
        <v>36.310537593051329</v>
      </c>
      <c r="BF69" s="46">
        <f t="shared" si="100"/>
        <v>39.035702796392556</v>
      </c>
      <c r="BL69" s="18" t="s">
        <v>229</v>
      </c>
    </row>
    <row r="70" spans="1:64" x14ac:dyDescent="0.25">
      <c r="B70" s="5">
        <v>26</v>
      </c>
      <c r="C70" s="4">
        <v>1.7869233630952372</v>
      </c>
      <c r="D70" s="4">
        <v>1.8739937072690918</v>
      </c>
      <c r="E70" s="4">
        <v>2.1428792317708343</v>
      </c>
      <c r="F70" s="4">
        <v>2.1644085940000002</v>
      </c>
      <c r="G70" s="4">
        <v>2.0019498983337907</v>
      </c>
      <c r="H70" s="4">
        <v>2.0804271776799799</v>
      </c>
      <c r="I70" s="4">
        <v>2.1536439128854172</v>
      </c>
      <c r="J70" s="4">
        <v>2.0148544322894835</v>
      </c>
      <c r="L70" s="14"/>
      <c r="N70" s="5">
        <v>26</v>
      </c>
      <c r="O70" s="4">
        <f t="shared" si="73"/>
        <v>0.3162886248249297</v>
      </c>
      <c r="P70" s="4">
        <f t="shared" si="74"/>
        <v>0.43304096926599578</v>
      </c>
      <c r="Q70" s="4">
        <f t="shared" si="87"/>
        <v>0.62730577256944464</v>
      </c>
      <c r="R70" s="4">
        <f t="shared" si="75"/>
        <v>0.54291571500000013</v>
      </c>
      <c r="S70" s="4">
        <f t="shared" si="76"/>
        <v>0.47988777041509234</v>
      </c>
      <c r="T70" s="4">
        <f>H70-H$54</f>
        <v>0.55442081894515138</v>
      </c>
      <c r="U70" s="4">
        <f t="shared" si="77"/>
        <v>0.5851107437847225</v>
      </c>
      <c r="V70" s="4">
        <f t="shared" si="78"/>
        <v>0.4840506887209326</v>
      </c>
      <c r="AB70" s="5">
        <v>26</v>
      </c>
      <c r="AC70" s="4">
        <f t="shared" si="79"/>
        <v>9.4133519293133823</v>
      </c>
      <c r="AD70" s="4">
        <f t="shared" si="80"/>
        <v>9.731257736314511</v>
      </c>
      <c r="AE70" s="4">
        <f t="shared" si="81"/>
        <v>22.403777591765881</v>
      </c>
      <c r="AF70" s="4">
        <f t="shared" si="82"/>
        <v>17.180877056962029</v>
      </c>
      <c r="AG70" s="4">
        <f t="shared" si="83"/>
        <v>18.316327115079861</v>
      </c>
      <c r="AH70" s="4">
        <f t="shared" si="84"/>
        <v>15.6174878576099</v>
      </c>
      <c r="AI70" s="4">
        <f t="shared" si="85"/>
        <v>17.838742188558616</v>
      </c>
      <c r="AJ70" s="4">
        <f t="shared" si="86"/>
        <v>19.208360663529071</v>
      </c>
      <c r="AN70" s="24">
        <v>26</v>
      </c>
      <c r="AO70" s="24">
        <f t="shared" si="88"/>
        <v>16.213772767391657</v>
      </c>
      <c r="AP70" s="24">
        <f t="shared" si="89"/>
        <v>8</v>
      </c>
      <c r="AQ70" s="24">
        <f>STDEV(AC70:AJ70)</f>
        <v>4.5340701976705322</v>
      </c>
      <c r="AR70" s="24">
        <f>(AQ70)/SQRT(AP70)</f>
        <v>1.6030358915743315</v>
      </c>
      <c r="AS70" s="46">
        <f>TTEST('Agonistas C'!AC70:AJ70,AC70:AJ70,1,1)</f>
        <v>0.22701086045506857</v>
      </c>
      <c r="AX70" s="46">
        <f t="shared" si="92"/>
        <v>26</v>
      </c>
      <c r="AY70" s="46">
        <f t="shared" si="93"/>
        <v>18.572403389953038</v>
      </c>
      <c r="AZ70" s="46">
        <f t="shared" si="94"/>
        <v>19.108651554944856</v>
      </c>
      <c r="BA70" s="46">
        <f t="shared" si="95"/>
        <v>44.807555183531761</v>
      </c>
      <c r="BB70" s="46">
        <f t="shared" si="96"/>
        <v>35.266010822784807</v>
      </c>
      <c r="BC70" s="46">
        <f t="shared" si="97"/>
        <v>36.673523236988132</v>
      </c>
      <c r="BD70" s="46">
        <f t="shared" si="98"/>
        <v>31.355422359943184</v>
      </c>
      <c r="BE70" s="46">
        <f t="shared" si="99"/>
        <v>36.113071450287954</v>
      </c>
      <c r="BF70" s="46">
        <f t="shared" si="100"/>
        <v>38.424313047835383</v>
      </c>
      <c r="BG70" s="46" t="s">
        <v>106</v>
      </c>
      <c r="BH70" s="46" t="s">
        <v>25</v>
      </c>
      <c r="BI70" s="46" t="s">
        <v>26</v>
      </c>
      <c r="BJ70" s="46" t="s">
        <v>27</v>
      </c>
      <c r="BK70" s="199" t="s">
        <v>110</v>
      </c>
      <c r="BL70" s="46" t="s">
        <v>116</v>
      </c>
    </row>
    <row r="71" spans="1:64" x14ac:dyDescent="0.25">
      <c r="L71" s="14"/>
      <c r="AY71" s="44">
        <f>SUM(AY58:AY70)</f>
        <v>179.36274538764087</v>
      </c>
      <c r="AZ71" s="44">
        <f t="shared" ref="AZ71:BF71" si="101">SUM(AZ58:AZ70)</f>
        <v>266.6364619750176</v>
      </c>
      <c r="BA71" s="44">
        <f t="shared" si="101"/>
        <v>357.68453931051579</v>
      </c>
      <c r="BB71" s="44">
        <f t="shared" si="101"/>
        <v>363.69197155063296</v>
      </c>
      <c r="BC71" s="44">
        <f t="shared" si="101"/>
        <v>375.76091798289553</v>
      </c>
      <c r="BD71" s="44">
        <f t="shared" si="101"/>
        <v>314.86531417448589</v>
      </c>
      <c r="BE71" s="44">
        <f t="shared" si="101"/>
        <v>327.55843600143976</v>
      </c>
      <c r="BF71" s="44">
        <f t="shared" si="101"/>
        <v>411.44380378017536</v>
      </c>
      <c r="BG71" s="44">
        <f>AVERAGE(AY71:BF71)</f>
        <v>324.62552377035047</v>
      </c>
      <c r="BH71" s="46">
        <f>COUNT(AY71:BF71)</f>
        <v>8</v>
      </c>
      <c r="BI71" s="46">
        <f>STDEV(AY71:BF71)</f>
        <v>73.035410073928958</v>
      </c>
      <c r="BJ71" s="46">
        <f>(BI71)/SQRT(BH71)</f>
        <v>25.821916865007726</v>
      </c>
      <c r="BK71" s="200">
        <f>TTEST(AY$25:BF$25,AY71:BF71,1,2)</f>
        <v>1.2534577359206356E-9</v>
      </c>
      <c r="BL71" s="38">
        <f>TTEST('Agonistas C'!AY71:BF71,AY71:BF71,1,2)</f>
        <v>0.10326837759460303</v>
      </c>
    </row>
    <row r="72" spans="1:64" x14ac:dyDescent="0.25">
      <c r="A72" s="2"/>
      <c r="B72" s="211" t="s">
        <v>48</v>
      </c>
      <c r="C72" s="212"/>
      <c r="D72" s="212"/>
      <c r="E72" s="212"/>
      <c r="F72" s="212"/>
      <c r="G72" s="212"/>
      <c r="H72" s="212"/>
      <c r="I72" s="212"/>
      <c r="J72" s="212"/>
      <c r="K72" s="16"/>
      <c r="L72" s="14"/>
      <c r="M72" s="2"/>
      <c r="N72" s="211" t="s">
        <v>84</v>
      </c>
      <c r="O72" s="212"/>
      <c r="P72" s="212"/>
      <c r="Q72" s="212"/>
      <c r="R72" s="212"/>
      <c r="S72" s="212"/>
      <c r="T72" s="212"/>
      <c r="U72" s="212"/>
      <c r="V72" s="212"/>
      <c r="Z72" s="14"/>
      <c r="AA72" s="2"/>
      <c r="AB72" s="211" t="s">
        <v>88</v>
      </c>
      <c r="AC72" s="212"/>
      <c r="AD72" s="212"/>
      <c r="AE72" s="212"/>
      <c r="AF72" s="212"/>
      <c r="AG72" s="212"/>
      <c r="AH72" s="212"/>
      <c r="AI72" s="212"/>
      <c r="AJ72" s="212"/>
      <c r="AX72" s="46" t="s">
        <v>198</v>
      </c>
      <c r="AY72" s="46">
        <f>100*AY71/AY$25</f>
        <v>15.57832729886713</v>
      </c>
      <c r="AZ72" s="46">
        <f t="shared" ref="AZ72:BF72" si="102">100*AZ71/AZ$25</f>
        <v>18.937650762181082</v>
      </c>
      <c r="BA72" s="46">
        <f t="shared" si="102"/>
        <v>26.826817964521084</v>
      </c>
      <c r="BB72" s="46">
        <f t="shared" si="102"/>
        <v>35.253312581873139</v>
      </c>
      <c r="BC72" s="46">
        <f t="shared" si="102"/>
        <v>37.530831096716376</v>
      </c>
      <c r="BD72" s="46">
        <f t="shared" si="102"/>
        <v>23.115142362277822</v>
      </c>
      <c r="BE72" s="46">
        <f t="shared" si="102"/>
        <v>30.012636872879423</v>
      </c>
      <c r="BF72" s="46">
        <f t="shared" si="102"/>
        <v>28.556274878181132</v>
      </c>
      <c r="BG72" s="162">
        <f>100*BG71/BG$25</f>
        <v>26.44639610729552</v>
      </c>
      <c r="BK72" s="201" t="s">
        <v>235</v>
      </c>
      <c r="BL72" s="46">
        <f>TTEST('Agonistas C'!AY72:BF72,AY72:BF72,2,2)</f>
        <v>0.78034503560750357</v>
      </c>
    </row>
    <row r="73" spans="1:64" x14ac:dyDescent="0.25">
      <c r="A73" s="2"/>
      <c r="B73" s="8" t="s">
        <v>5</v>
      </c>
      <c r="C73" s="9" t="s">
        <v>6</v>
      </c>
      <c r="D73" s="9" t="s">
        <v>7</v>
      </c>
      <c r="E73" s="9" t="s">
        <v>8</v>
      </c>
      <c r="F73" s="9" t="s">
        <v>9</v>
      </c>
      <c r="G73" s="9" t="s">
        <v>10</v>
      </c>
      <c r="H73" s="9" t="s">
        <v>11</v>
      </c>
      <c r="I73" s="9" t="s">
        <v>12</v>
      </c>
      <c r="J73" s="9" t="s">
        <v>13</v>
      </c>
      <c r="K73" s="16"/>
      <c r="L73" s="14"/>
      <c r="M73" s="2"/>
      <c r="N73" s="8" t="s">
        <v>5</v>
      </c>
      <c r="O73" s="9" t="s">
        <v>6</v>
      </c>
      <c r="P73" s="9" t="s">
        <v>7</v>
      </c>
      <c r="Q73" s="9" t="s">
        <v>8</v>
      </c>
      <c r="R73" s="9" t="s">
        <v>9</v>
      </c>
      <c r="S73" s="9" t="s">
        <v>10</v>
      </c>
      <c r="T73" s="9" t="s">
        <v>11</v>
      </c>
      <c r="U73" s="9" t="s">
        <v>12</v>
      </c>
      <c r="V73" s="9" t="s">
        <v>13</v>
      </c>
      <c r="Z73" s="14"/>
      <c r="AA73" s="2"/>
      <c r="AB73" s="8" t="s">
        <v>5</v>
      </c>
      <c r="AC73" s="9" t="s">
        <v>6</v>
      </c>
      <c r="AD73" s="9" t="s">
        <v>7</v>
      </c>
      <c r="AE73" s="9" t="s">
        <v>8</v>
      </c>
      <c r="AF73" s="9" t="s">
        <v>9</v>
      </c>
      <c r="AG73" s="9" t="s">
        <v>10</v>
      </c>
      <c r="AH73" s="9" t="s">
        <v>11</v>
      </c>
      <c r="AI73" s="9" t="s">
        <v>12</v>
      </c>
      <c r="AJ73" s="9" t="s">
        <v>13</v>
      </c>
      <c r="BK73" s="201">
        <v>6</v>
      </c>
    </row>
    <row r="74" spans="1:64" x14ac:dyDescent="0.25">
      <c r="A74" s="2"/>
      <c r="B74" s="3" t="s">
        <v>14</v>
      </c>
      <c r="C74" s="3">
        <v>1.51</v>
      </c>
      <c r="D74" s="3">
        <v>1.53</v>
      </c>
      <c r="E74" s="3">
        <v>1.52</v>
      </c>
      <c r="F74" s="3">
        <v>1.51</v>
      </c>
      <c r="G74" s="3">
        <v>1.46</v>
      </c>
      <c r="H74" s="3">
        <v>1.47</v>
      </c>
      <c r="I74" s="3">
        <v>1.5</v>
      </c>
      <c r="J74" s="3">
        <v>1.51</v>
      </c>
      <c r="L74" s="14"/>
      <c r="M74" s="2"/>
      <c r="N74" s="3" t="s">
        <v>14</v>
      </c>
      <c r="O74" s="3">
        <v>1.51</v>
      </c>
      <c r="P74" s="3">
        <v>1.53</v>
      </c>
      <c r="Q74" s="3">
        <v>1.52</v>
      </c>
      <c r="R74" s="3">
        <v>1.51</v>
      </c>
      <c r="S74" s="3">
        <v>1.46</v>
      </c>
      <c r="T74" s="3">
        <v>1.47</v>
      </c>
      <c r="U74" s="3">
        <v>1.5</v>
      </c>
      <c r="V74" s="3">
        <v>1.51</v>
      </c>
      <c r="AA74" s="2"/>
      <c r="AB74" s="3" t="s">
        <v>14</v>
      </c>
      <c r="AC74" s="3">
        <f>O74</f>
        <v>1.51</v>
      </c>
      <c r="AD74" s="3">
        <f t="shared" ref="AD74:AJ79" si="103">P74</f>
        <v>1.53</v>
      </c>
      <c r="AE74" s="3">
        <f t="shared" si="103"/>
        <v>1.52</v>
      </c>
      <c r="AF74" s="3">
        <f t="shared" si="103"/>
        <v>1.51</v>
      </c>
      <c r="AG74" s="3">
        <f t="shared" si="103"/>
        <v>1.46</v>
      </c>
      <c r="AH74" s="3">
        <f t="shared" si="103"/>
        <v>1.47</v>
      </c>
      <c r="AI74" s="3">
        <f t="shared" si="103"/>
        <v>1.5</v>
      </c>
      <c r="AJ74" s="3">
        <f t="shared" si="103"/>
        <v>1.51</v>
      </c>
      <c r="BK74" s="200">
        <f>BK71*BK73</f>
        <v>7.5207464155238129E-9</v>
      </c>
    </row>
    <row r="75" spans="1:64" x14ac:dyDescent="0.25">
      <c r="A75" s="2"/>
      <c r="B75" s="3" t="s">
        <v>15</v>
      </c>
      <c r="C75" s="3">
        <v>5.4</v>
      </c>
      <c r="D75" s="3">
        <v>4.8</v>
      </c>
      <c r="E75" s="3">
        <v>5.3</v>
      </c>
      <c r="F75" s="3">
        <v>6</v>
      </c>
      <c r="G75" s="3">
        <v>5.8</v>
      </c>
      <c r="H75" s="3">
        <v>5.52</v>
      </c>
      <c r="I75" s="3">
        <v>5.5</v>
      </c>
      <c r="J75" s="3">
        <v>5.8</v>
      </c>
      <c r="L75" s="14"/>
      <c r="M75" s="2"/>
      <c r="N75" s="3" t="s">
        <v>15</v>
      </c>
      <c r="O75" s="3">
        <v>5.4</v>
      </c>
      <c r="P75" s="3">
        <v>4.8</v>
      </c>
      <c r="Q75" s="3">
        <v>5.3</v>
      </c>
      <c r="R75" s="3">
        <v>6</v>
      </c>
      <c r="S75" s="3">
        <v>5.8</v>
      </c>
      <c r="T75" s="3">
        <v>5.52</v>
      </c>
      <c r="U75" s="3">
        <v>5.5</v>
      </c>
      <c r="V75" s="3">
        <v>5.8</v>
      </c>
      <c r="AA75" s="2"/>
      <c r="AB75" s="3" t="s">
        <v>15</v>
      </c>
      <c r="AC75" s="3">
        <f t="shared" ref="AC75:AC79" si="104">O75</f>
        <v>5.4</v>
      </c>
      <c r="AD75" s="3">
        <f t="shared" si="103"/>
        <v>4.8</v>
      </c>
      <c r="AE75" s="3">
        <f t="shared" si="103"/>
        <v>5.3</v>
      </c>
      <c r="AF75" s="3">
        <f t="shared" si="103"/>
        <v>6</v>
      </c>
      <c r="AG75" s="3">
        <f t="shared" si="103"/>
        <v>5.8</v>
      </c>
      <c r="AH75" s="3">
        <f t="shared" si="103"/>
        <v>5.52</v>
      </c>
      <c r="AI75" s="3">
        <f t="shared" si="103"/>
        <v>5.5</v>
      </c>
      <c r="AJ75" s="3">
        <f t="shared" si="103"/>
        <v>5.8</v>
      </c>
    </row>
    <row r="76" spans="1:64" x14ac:dyDescent="0.25">
      <c r="B76" s="3" t="s">
        <v>16</v>
      </c>
      <c r="C76" s="3">
        <f t="shared" ref="C76:J76" si="105">C75-C74</f>
        <v>3.8900000000000006</v>
      </c>
      <c r="D76" s="3">
        <f t="shared" si="105"/>
        <v>3.2699999999999996</v>
      </c>
      <c r="E76" s="3">
        <f t="shared" si="105"/>
        <v>3.78</v>
      </c>
      <c r="F76" s="3">
        <f t="shared" si="105"/>
        <v>4.49</v>
      </c>
      <c r="G76" s="3">
        <f t="shared" si="105"/>
        <v>4.34</v>
      </c>
      <c r="H76" s="3">
        <f t="shared" si="105"/>
        <v>4.05</v>
      </c>
      <c r="I76" s="3">
        <f t="shared" si="105"/>
        <v>4</v>
      </c>
      <c r="J76" s="3">
        <f t="shared" si="105"/>
        <v>4.29</v>
      </c>
      <c r="L76" s="14"/>
      <c r="N76" s="3" t="s">
        <v>16</v>
      </c>
      <c r="O76" s="3">
        <f>O75-O74</f>
        <v>3.8900000000000006</v>
      </c>
      <c r="P76" s="3">
        <f t="shared" ref="P76:U76" si="106">P75-P74</f>
        <v>3.2699999999999996</v>
      </c>
      <c r="Q76" s="3">
        <f t="shared" si="106"/>
        <v>3.78</v>
      </c>
      <c r="R76" s="3">
        <f t="shared" si="106"/>
        <v>4.49</v>
      </c>
      <c r="S76" s="3">
        <f t="shared" si="106"/>
        <v>4.34</v>
      </c>
      <c r="T76" s="3">
        <f t="shared" si="106"/>
        <v>4.05</v>
      </c>
      <c r="U76" s="3">
        <f t="shared" si="106"/>
        <v>4</v>
      </c>
      <c r="V76" s="3">
        <f>V75-V74</f>
        <v>4.29</v>
      </c>
      <c r="AB76" s="3" t="s">
        <v>16</v>
      </c>
      <c r="AC76" s="3">
        <f t="shared" si="104"/>
        <v>3.8900000000000006</v>
      </c>
      <c r="AD76" s="3">
        <f t="shared" si="103"/>
        <v>3.2699999999999996</v>
      </c>
      <c r="AE76" s="3">
        <f t="shared" si="103"/>
        <v>3.78</v>
      </c>
      <c r="AF76" s="3">
        <f t="shared" si="103"/>
        <v>4.49</v>
      </c>
      <c r="AG76" s="3">
        <f t="shared" si="103"/>
        <v>4.34</v>
      </c>
      <c r="AH76" s="3">
        <f t="shared" si="103"/>
        <v>4.05</v>
      </c>
      <c r="AI76" s="3">
        <f t="shared" si="103"/>
        <v>4</v>
      </c>
      <c r="AJ76" s="3">
        <f t="shared" si="103"/>
        <v>4.29</v>
      </c>
      <c r="AN76" s="211" t="s">
        <v>92</v>
      </c>
      <c r="AO76" s="212"/>
      <c r="AP76" s="212"/>
      <c r="AQ76" s="212"/>
      <c r="AR76" s="212"/>
      <c r="AS76" s="212"/>
      <c r="AT76" s="212"/>
      <c r="AU76" s="212"/>
      <c r="AV76" s="212"/>
    </row>
    <row r="77" spans="1:64" ht="20.25" x14ac:dyDescent="0.3">
      <c r="A77" s="2"/>
      <c r="B77" s="3" t="s">
        <v>47</v>
      </c>
      <c r="C77" s="3">
        <v>1.5816974696243815</v>
      </c>
      <c r="D77" s="3">
        <v>1.5365355409061963</v>
      </c>
      <c r="E77" s="3">
        <v>1.7225248994883049</v>
      </c>
      <c r="F77" s="3">
        <v>1.5801082596430858</v>
      </c>
      <c r="G77" s="3">
        <v>1.5592672210288867</v>
      </c>
      <c r="H77" s="3">
        <v>1.575628588471887</v>
      </c>
      <c r="I77" s="3">
        <v>1.5346469523574402</v>
      </c>
      <c r="J77" s="3">
        <v>1.5837972636493001</v>
      </c>
      <c r="L77" s="14"/>
      <c r="M77" s="2"/>
      <c r="N77" s="3" t="s">
        <v>47</v>
      </c>
      <c r="O77" s="3">
        <v>1.5816974696243815</v>
      </c>
      <c r="P77" s="3">
        <v>1.5365355409061963</v>
      </c>
      <c r="Q77" s="3">
        <v>1.7225248994883049</v>
      </c>
      <c r="R77" s="3">
        <v>1.5801082596430858</v>
      </c>
      <c r="S77" s="3">
        <v>1.5592672210288867</v>
      </c>
      <c r="T77" s="3">
        <v>1.575628588471887</v>
      </c>
      <c r="U77" s="3">
        <v>1.5346469523574402</v>
      </c>
      <c r="V77" s="3">
        <v>1.5982795770446334</v>
      </c>
      <c r="AA77" s="2"/>
      <c r="AB77" s="3" t="s">
        <v>47</v>
      </c>
      <c r="AC77" s="3">
        <f t="shared" si="104"/>
        <v>1.5816974696243815</v>
      </c>
      <c r="AD77" s="3">
        <f t="shared" si="103"/>
        <v>1.5365355409061963</v>
      </c>
      <c r="AE77" s="3">
        <f t="shared" si="103"/>
        <v>1.7225248994883049</v>
      </c>
      <c r="AF77" s="3">
        <f t="shared" si="103"/>
        <v>1.5801082596430858</v>
      </c>
      <c r="AG77" s="3">
        <f t="shared" si="103"/>
        <v>1.5592672210288867</v>
      </c>
      <c r="AH77" s="3">
        <f t="shared" si="103"/>
        <v>1.575628588471887</v>
      </c>
      <c r="AI77" s="3">
        <f t="shared" si="103"/>
        <v>1.5346469523574402</v>
      </c>
      <c r="AJ77" s="3">
        <f t="shared" si="103"/>
        <v>1.5982795770446334</v>
      </c>
      <c r="BB77" s="203" t="s">
        <v>250</v>
      </c>
    </row>
    <row r="78" spans="1:64" x14ac:dyDescent="0.25">
      <c r="A78" s="2"/>
      <c r="B78" s="3" t="s">
        <v>46</v>
      </c>
      <c r="C78" s="3">
        <v>1.72</v>
      </c>
      <c r="D78" s="3">
        <v>1.67</v>
      </c>
      <c r="E78" s="3">
        <v>1.9</v>
      </c>
      <c r="F78" s="3">
        <v>1.69</v>
      </c>
      <c r="G78" s="3">
        <v>1.631017330737025</v>
      </c>
      <c r="H78" s="3">
        <v>1.642258054028674</v>
      </c>
      <c r="I78" s="3">
        <v>1.61</v>
      </c>
      <c r="J78" s="3">
        <v>1.8</v>
      </c>
      <c r="L78" s="14"/>
      <c r="M78" s="2"/>
      <c r="N78" s="3" t="s">
        <v>46</v>
      </c>
      <c r="O78" s="3">
        <v>1.72</v>
      </c>
      <c r="P78" s="3">
        <v>1.67</v>
      </c>
      <c r="Q78" s="3">
        <v>1.9</v>
      </c>
      <c r="R78" s="3">
        <v>1.69</v>
      </c>
      <c r="S78" s="3">
        <v>1.631017330737025</v>
      </c>
      <c r="T78" s="3">
        <v>1.642258054028674</v>
      </c>
      <c r="U78" s="3">
        <v>1.61</v>
      </c>
      <c r="V78" s="3">
        <v>1.8</v>
      </c>
      <c r="AA78" s="2"/>
      <c r="AB78" s="3" t="s">
        <v>46</v>
      </c>
      <c r="AC78" s="3">
        <f t="shared" si="104"/>
        <v>1.72</v>
      </c>
      <c r="AD78" s="3">
        <f t="shared" si="103"/>
        <v>1.67</v>
      </c>
      <c r="AE78" s="3">
        <f t="shared" si="103"/>
        <v>1.9</v>
      </c>
      <c r="AF78" s="3">
        <f t="shared" si="103"/>
        <v>1.69</v>
      </c>
      <c r="AG78" s="3">
        <f t="shared" si="103"/>
        <v>1.631017330737025</v>
      </c>
      <c r="AH78" s="3">
        <f t="shared" si="103"/>
        <v>1.642258054028674</v>
      </c>
      <c r="AI78" s="3">
        <f t="shared" si="103"/>
        <v>1.61</v>
      </c>
      <c r="AJ78" s="3">
        <f t="shared" si="103"/>
        <v>1.8</v>
      </c>
      <c r="AS78" s="24" t="s">
        <v>77</v>
      </c>
      <c r="AY78" s="216" t="s">
        <v>113</v>
      </c>
      <c r="AZ78" s="216"/>
      <c r="BA78" s="216"/>
      <c r="BB78" s="216"/>
      <c r="BC78" s="216"/>
      <c r="BD78" s="216"/>
      <c r="BE78" s="216"/>
      <c r="BF78" s="216"/>
    </row>
    <row r="79" spans="1:64" x14ac:dyDescent="0.25">
      <c r="B79" s="3" t="s">
        <v>16</v>
      </c>
      <c r="C79" s="3">
        <f t="shared" ref="C79:J79" si="107">C78-C77</f>
        <v>0.13830253037561846</v>
      </c>
      <c r="D79" s="3">
        <f t="shared" si="107"/>
        <v>0.13346445909380367</v>
      </c>
      <c r="E79" s="3">
        <f t="shared" si="107"/>
        <v>0.17747510051169502</v>
      </c>
      <c r="F79" s="3">
        <f t="shared" si="107"/>
        <v>0.10989174035691418</v>
      </c>
      <c r="G79" s="3">
        <f t="shared" si="107"/>
        <v>7.1750109708138332E-2</v>
      </c>
      <c r="H79" s="3">
        <f t="shared" si="107"/>
        <v>6.6629465556786949E-2</v>
      </c>
      <c r="I79" s="3">
        <f t="shared" si="107"/>
        <v>7.5353047642559901E-2</v>
      </c>
      <c r="J79" s="3">
        <f t="shared" si="107"/>
        <v>0.21620273635069998</v>
      </c>
      <c r="L79" s="14"/>
      <c r="N79" s="3" t="s">
        <v>16</v>
      </c>
      <c r="O79" s="3">
        <f>O78-O77</f>
        <v>0.13830253037561846</v>
      </c>
      <c r="P79" s="3">
        <f t="shared" ref="P79:V79" si="108">P78-P77</f>
        <v>0.13346445909380367</v>
      </c>
      <c r="Q79" s="3">
        <f t="shared" si="108"/>
        <v>0.17747510051169502</v>
      </c>
      <c r="R79" s="3">
        <f t="shared" si="108"/>
        <v>0.10989174035691418</v>
      </c>
      <c r="S79" s="3">
        <f t="shared" si="108"/>
        <v>7.1750109708138332E-2</v>
      </c>
      <c r="T79" s="3">
        <f t="shared" si="108"/>
        <v>6.6629465556786949E-2</v>
      </c>
      <c r="U79" s="3">
        <f t="shared" si="108"/>
        <v>7.5353047642559901E-2</v>
      </c>
      <c r="V79" s="3">
        <f t="shared" si="108"/>
        <v>0.20172042295536663</v>
      </c>
      <c r="AB79" s="3" t="s">
        <v>16</v>
      </c>
      <c r="AC79" s="3">
        <f t="shared" si="104"/>
        <v>0.13830253037561846</v>
      </c>
      <c r="AD79" s="3">
        <f t="shared" si="103"/>
        <v>0.13346445909380367</v>
      </c>
      <c r="AE79" s="3">
        <f t="shared" si="103"/>
        <v>0.17747510051169502</v>
      </c>
      <c r="AF79" s="3">
        <f t="shared" si="103"/>
        <v>0.10989174035691418</v>
      </c>
      <c r="AG79" s="3">
        <f t="shared" si="103"/>
        <v>7.1750109708138332E-2</v>
      </c>
      <c r="AH79" s="3">
        <f t="shared" si="103"/>
        <v>6.6629465556786949E-2</v>
      </c>
      <c r="AI79" s="3">
        <f t="shared" si="103"/>
        <v>7.5353047642559901E-2</v>
      </c>
      <c r="AJ79" s="3">
        <f t="shared" si="103"/>
        <v>0.20172042295536663</v>
      </c>
      <c r="AO79" s="38" t="s">
        <v>24</v>
      </c>
      <c r="AP79" s="38" t="s">
        <v>25</v>
      </c>
      <c r="AQ79" s="38" t="s">
        <v>26</v>
      </c>
      <c r="AR79" s="38" t="s">
        <v>27</v>
      </c>
      <c r="AS79" s="38" t="s">
        <v>68</v>
      </c>
    </row>
    <row r="80" spans="1:64" x14ac:dyDescent="0.25">
      <c r="A80" s="6" t="s">
        <v>19</v>
      </c>
      <c r="B80" s="7">
        <v>0</v>
      </c>
      <c r="C80" s="4">
        <v>1.5816974696243815</v>
      </c>
      <c r="D80" s="4">
        <v>1.5365355409061963</v>
      </c>
      <c r="E80" s="4">
        <v>1.7225248994883049</v>
      </c>
      <c r="F80" s="4">
        <v>1.5801082596430858</v>
      </c>
      <c r="G80" s="4">
        <v>1.5592672210288867</v>
      </c>
      <c r="H80" s="4">
        <v>1.575628588471887</v>
      </c>
      <c r="I80" s="4">
        <v>1.5346469523574402</v>
      </c>
      <c r="J80" s="4">
        <v>1.5837972636493001</v>
      </c>
      <c r="L80" s="14"/>
      <c r="M80" s="6" t="s">
        <v>19</v>
      </c>
      <c r="N80" s="7">
        <v>0</v>
      </c>
      <c r="O80" s="4">
        <f t="shared" ref="O80:O93" si="109">C80-C$77</f>
        <v>0</v>
      </c>
      <c r="P80" s="4">
        <f t="shared" ref="P80:P93" si="110">D80-D$77</f>
        <v>0</v>
      </c>
      <c r="Q80" s="4">
        <f t="shared" ref="Q80:Q93" si="111">E80-E$77</f>
        <v>0</v>
      </c>
      <c r="R80" s="4">
        <f t="shared" ref="R80:R93" si="112">F80-F$77</f>
        <v>0</v>
      </c>
      <c r="S80" s="4">
        <f t="shared" ref="S80:S93" si="113">G80-G$77</f>
        <v>0</v>
      </c>
      <c r="T80" s="4">
        <f t="shared" ref="T80:T93" si="114">H80-H$77</f>
        <v>0</v>
      </c>
      <c r="U80" s="4">
        <f t="shared" ref="U80:U93" si="115">I80-I$77</f>
        <v>0</v>
      </c>
      <c r="V80" s="4">
        <f>J80-J$77</f>
        <v>0</v>
      </c>
      <c r="AA80" s="6" t="s">
        <v>19</v>
      </c>
      <c r="AB80" s="7">
        <v>0</v>
      </c>
      <c r="AC80" s="4">
        <f t="shared" ref="AC80:AC93" si="116">(O80*100)/O$76</f>
        <v>0</v>
      </c>
      <c r="AD80" s="4">
        <f t="shared" ref="AD80:AD93" si="117">(P80*100)/P$76</f>
        <v>0</v>
      </c>
      <c r="AE80" s="4">
        <f t="shared" ref="AE80:AE93" si="118">(Q80*100)/Q$76</f>
        <v>0</v>
      </c>
      <c r="AF80" s="4">
        <f t="shared" ref="AF80:AF93" si="119">(R80*100)/R$76</f>
        <v>0</v>
      </c>
      <c r="AG80" s="4">
        <f t="shared" ref="AG80:AG93" si="120">(S80*100)/S$76</f>
        <v>0</v>
      </c>
      <c r="AH80" s="4">
        <f t="shared" ref="AH80:AH93" si="121">(T80*100)/T$76</f>
        <v>0</v>
      </c>
      <c r="AI80" s="4">
        <f t="shared" ref="AI80:AI93" si="122">(U80*100)/U$76</f>
        <v>0</v>
      </c>
      <c r="AJ80" s="4">
        <f>(V80*100)/V$76</f>
        <v>0</v>
      </c>
      <c r="AN80" s="24">
        <v>0</v>
      </c>
      <c r="AO80" s="24">
        <f>AVERAGE(AC80:AJ80)</f>
        <v>0</v>
      </c>
      <c r="AP80" s="24">
        <f>COUNT(AC80:AJ80)</f>
        <v>8</v>
      </c>
      <c r="AQ80" s="24">
        <f>STDEV(AC80:AJ80)</f>
        <v>0</v>
      </c>
      <c r="AR80" s="24">
        <f>(AQ80)/SQRT(AP80)</f>
        <v>0</v>
      </c>
      <c r="AS80" s="24" t="e">
        <f>TTEST('Agonistas C'!AC80:AJ80,AC80:AJ80,1,2)</f>
        <v>#DIV/0!</v>
      </c>
      <c r="AX80" s="46">
        <f>AB80</f>
        <v>0</v>
      </c>
      <c r="AY80" s="45" t="s">
        <v>6</v>
      </c>
      <c r="AZ80" s="45" t="s">
        <v>7</v>
      </c>
      <c r="BA80" s="45" t="s">
        <v>8</v>
      </c>
      <c r="BB80" s="45" t="s">
        <v>9</v>
      </c>
      <c r="BC80" s="45" t="s">
        <v>10</v>
      </c>
      <c r="BD80" s="45" t="s">
        <v>11</v>
      </c>
      <c r="BE80" s="45" t="s">
        <v>12</v>
      </c>
      <c r="BF80" s="45" t="s">
        <v>13</v>
      </c>
    </row>
    <row r="81" spans="1:71" x14ac:dyDescent="0.25">
      <c r="A81" s="2"/>
      <c r="B81" s="7">
        <v>2</v>
      </c>
      <c r="C81" s="4">
        <v>1.5833293602236889</v>
      </c>
      <c r="D81" s="4">
        <v>1.5545663001379448</v>
      </c>
      <c r="E81" s="4">
        <v>1.713272662608303</v>
      </c>
      <c r="F81" s="4">
        <v>1.5433983216734617</v>
      </c>
      <c r="G81" s="4">
        <v>1.5534348890754117</v>
      </c>
      <c r="H81" s="4">
        <v>1.5706035656174098</v>
      </c>
      <c r="I81" s="4">
        <v>1.5469550295042074</v>
      </c>
      <c r="J81" s="4">
        <v>1.5793838147694561</v>
      </c>
      <c r="L81" s="14"/>
      <c r="M81" s="2"/>
      <c r="N81" s="7">
        <v>2</v>
      </c>
      <c r="O81" s="4">
        <f t="shared" si="109"/>
        <v>1.6318905993073507E-3</v>
      </c>
      <c r="P81" s="4">
        <f t="shared" si="110"/>
        <v>1.8030759231748572E-2</v>
      </c>
      <c r="Q81" s="4">
        <f t="shared" si="111"/>
        <v>-9.2522368800018739E-3</v>
      </c>
      <c r="R81" s="4">
        <f t="shared" si="112"/>
        <v>-3.6709937969624074E-2</v>
      </c>
      <c r="S81" s="4">
        <f t="shared" si="113"/>
        <v>-5.8323319534749896E-3</v>
      </c>
      <c r="T81" s="4">
        <f t="shared" si="114"/>
        <v>-5.0250228544772568E-3</v>
      </c>
      <c r="U81" s="4">
        <f t="shared" si="115"/>
        <v>1.2308077146767182E-2</v>
      </c>
      <c r="V81" s="4">
        <f t="shared" ref="V81:V93" si="123">J81-J$77</f>
        <v>-4.4134488798439619E-3</v>
      </c>
      <c r="AA81" s="2"/>
      <c r="AB81" s="7">
        <v>2</v>
      </c>
      <c r="AC81" s="4">
        <f t="shared" si="116"/>
        <v>4.1950915149289218E-2</v>
      </c>
      <c r="AD81" s="4">
        <f t="shared" si="117"/>
        <v>0.55139936488527752</v>
      </c>
      <c r="AE81" s="4">
        <f t="shared" si="118"/>
        <v>-0.24476817142862101</v>
      </c>
      <c r="AF81" s="4">
        <f t="shared" si="119"/>
        <v>-0.81759327326556952</v>
      </c>
      <c r="AG81" s="4">
        <f t="shared" si="120"/>
        <v>-0.13438552888191221</v>
      </c>
      <c r="AH81" s="4">
        <f t="shared" si="121"/>
        <v>-0.12407463838215449</v>
      </c>
      <c r="AI81" s="4">
        <f t="shared" si="122"/>
        <v>0.30770192866917956</v>
      </c>
      <c r="AJ81" s="4">
        <f t="shared" ref="AJ81:AJ93" si="124">(V81*100)/V$76</f>
        <v>-0.10287759626675902</v>
      </c>
      <c r="AN81" s="24">
        <v>2</v>
      </c>
      <c r="AO81" s="24">
        <f t="shared" ref="AO81:AO92" si="125">AVERAGE(AC81:AJ81)</f>
        <v>-6.533087494015874E-2</v>
      </c>
      <c r="AP81" s="24">
        <f t="shared" ref="AP81:AP93" si="126">COUNT(AC81:AJ81)</f>
        <v>8</v>
      </c>
      <c r="AQ81" s="24">
        <f t="shared" ref="AQ81:AQ92" si="127">STDEV(AC81:AJ81)</f>
        <v>0.40333336696135635</v>
      </c>
      <c r="AR81" s="24">
        <f t="shared" ref="AR81:AR92" si="128">(AQ81)/SQRT(AP81)</f>
        <v>0.14259987942858862</v>
      </c>
      <c r="AS81" s="46">
        <f>TTEST('Agonistas C'!AC81:AJ81,AC81:AJ81,1,2)</f>
        <v>0.41281952437125635</v>
      </c>
      <c r="AX81" s="46">
        <f t="shared" ref="AX81:AX93" si="129">AB81</f>
        <v>2</v>
      </c>
      <c r="AY81" s="46">
        <f t="shared" ref="AY81:AY93" si="130">ABS(($AB81-$AB80)*AC80)+(($AB81-$AB80)*(AC81-AC80)/2)</f>
        <v>4.1950915149289218E-2</v>
      </c>
      <c r="AZ81" s="46">
        <f t="shared" ref="AZ81:AZ93" si="131">ABS(($AB81-$AB80)*AD80)+(($AB81-$AB80)*(AD81-AD80)/2)</f>
        <v>0.55139936488527752</v>
      </c>
      <c r="BA81" s="46">
        <f t="shared" ref="BA81:BA93" si="132">ABS(($AB81-$AB80)*AE80)+(($AB81-$AB80)*(AE81-AE80)/2)</f>
        <v>-0.24476817142862101</v>
      </c>
      <c r="BB81" s="46">
        <f t="shared" ref="BB81:BB93" si="133">ABS(($AB81-$AB80)*AF80)+(($AB81-$AB80)*(AF81-AF80)/2)</f>
        <v>-0.81759327326556952</v>
      </c>
      <c r="BC81" s="46">
        <f t="shared" ref="BC81:BC93" si="134">ABS(($AB81-$AB80)*AG80)+(($AB81-$AB80)*(AG81-AG80)/2)</f>
        <v>-0.13438552888191221</v>
      </c>
      <c r="BD81" s="46">
        <f t="shared" ref="BD81:BD93" si="135">ABS(($AB81-$AB80)*AH80)+(($AB81-$AB80)*(AH81-AH80)/2)</f>
        <v>-0.12407463838215449</v>
      </c>
      <c r="BE81" s="46">
        <f t="shared" ref="BE81:BE93" si="136">ABS(($AB81-$AB80)*AI80)+(($AB81-$AB80)*(AI81-AI80)/2)</f>
        <v>0.30770192866917956</v>
      </c>
      <c r="BF81" s="46">
        <f t="shared" ref="BF81:BF93" si="137">ABS(($AB81-$AB80)*AJ80)+(($AB81-$AB80)*(AJ81-AJ80)/2)</f>
        <v>-0.10287759626675902</v>
      </c>
    </row>
    <row r="82" spans="1:71" x14ac:dyDescent="0.25">
      <c r="A82" s="2"/>
      <c r="B82" s="5">
        <v>4</v>
      </c>
      <c r="C82" s="4">
        <v>1.5883270251840682</v>
      </c>
      <c r="D82" s="4">
        <v>1.5554989256154499</v>
      </c>
      <c r="E82" s="4">
        <v>1.7197492284243043</v>
      </c>
      <c r="F82" s="4">
        <v>1.5791827990220033</v>
      </c>
      <c r="G82" s="4">
        <v>1.5606053446722878</v>
      </c>
      <c r="H82" s="4">
        <v>1.5865363655135736</v>
      </c>
      <c r="I82" s="4">
        <v>1.5661043045354281</v>
      </c>
      <c r="J82" s="4">
        <v>1.5936248479638411</v>
      </c>
      <c r="L82" s="14"/>
      <c r="M82" s="2"/>
      <c r="N82" s="5">
        <v>4</v>
      </c>
      <c r="O82" s="4">
        <f t="shared" si="109"/>
        <v>6.6295555596866951E-3</v>
      </c>
      <c r="P82" s="4">
        <f t="shared" si="110"/>
        <v>1.8963384709253628E-2</v>
      </c>
      <c r="Q82" s="4">
        <f t="shared" si="111"/>
        <v>-2.7756710640005622E-3</v>
      </c>
      <c r="R82" s="4">
        <f t="shared" si="112"/>
        <v>-9.2546062108245231E-4</v>
      </c>
      <c r="S82" s="4">
        <f>G82-G$77</f>
        <v>1.3381236434011345E-3</v>
      </c>
      <c r="T82" s="4">
        <f t="shared" si="114"/>
        <v>1.090777704168655E-2</v>
      </c>
      <c r="U82" s="4">
        <f t="shared" si="115"/>
        <v>3.1457352177987952E-2</v>
      </c>
      <c r="V82" s="4">
        <f t="shared" si="123"/>
        <v>9.8275843145410047E-3</v>
      </c>
      <c r="AA82" s="2"/>
      <c r="AB82" s="5">
        <v>4</v>
      </c>
      <c r="AC82" s="4">
        <f t="shared" si="116"/>
        <v>0.17042559279400241</v>
      </c>
      <c r="AD82" s="4">
        <f t="shared" si="117"/>
        <v>0.57992002168971346</v>
      </c>
      <c r="AE82" s="4">
        <f t="shared" si="118"/>
        <v>-7.3430451428586299E-2</v>
      </c>
      <c r="AF82" s="4">
        <f t="shared" si="119"/>
        <v>-2.0611595124330785E-2</v>
      </c>
      <c r="AG82" s="4">
        <f t="shared" si="120"/>
        <v>3.0832342013851027E-2</v>
      </c>
      <c r="AH82" s="4">
        <f t="shared" si="121"/>
        <v>0.2693278281897914</v>
      </c>
      <c r="AI82" s="4">
        <f t="shared" si="122"/>
        <v>0.78643380444969879</v>
      </c>
      <c r="AJ82" s="4">
        <f t="shared" si="124"/>
        <v>0.22908121945317028</v>
      </c>
      <c r="AN82" s="24">
        <v>4</v>
      </c>
      <c r="AO82" s="24">
        <f t="shared" si="125"/>
        <v>0.24649734525466377</v>
      </c>
      <c r="AP82" s="24">
        <f t="shared" si="126"/>
        <v>8</v>
      </c>
      <c r="AQ82" s="24">
        <f t="shared" si="127"/>
        <v>0.29988709775143535</v>
      </c>
      <c r="AR82" s="24">
        <f t="shared" si="128"/>
        <v>0.10602610020519648</v>
      </c>
      <c r="AS82" s="46">
        <f>TTEST('Agonistas C'!AC82:AJ82,AC82:AJ82,1,2)</f>
        <v>0.2962887448993653</v>
      </c>
      <c r="AX82" s="46">
        <f t="shared" si="129"/>
        <v>4</v>
      </c>
      <c r="AY82" s="46">
        <f t="shared" si="130"/>
        <v>0.2123765079432916</v>
      </c>
      <c r="AZ82" s="46">
        <f t="shared" si="131"/>
        <v>1.1313193865749911</v>
      </c>
      <c r="BA82" s="46">
        <f t="shared" si="132"/>
        <v>0.66087406285727668</v>
      </c>
      <c r="BB82" s="46">
        <f t="shared" si="133"/>
        <v>2.4321682246723779</v>
      </c>
      <c r="BC82" s="46">
        <f t="shared" si="134"/>
        <v>0.43398892865958766</v>
      </c>
      <c r="BD82" s="46">
        <f t="shared" si="135"/>
        <v>0.64155174333625486</v>
      </c>
      <c r="BE82" s="46">
        <f t="shared" si="136"/>
        <v>1.0941357331188784</v>
      </c>
      <c r="BF82" s="46">
        <f t="shared" si="137"/>
        <v>0.53771400825344728</v>
      </c>
    </row>
    <row r="83" spans="1:71" x14ac:dyDescent="0.25">
      <c r="A83" s="2"/>
      <c r="B83" s="5">
        <v>6</v>
      </c>
      <c r="C83" s="4">
        <v>1.6137233226357894</v>
      </c>
      <c r="D83" s="4">
        <v>1.5690738075657904</v>
      </c>
      <c r="E83" s="4">
        <v>1.6877776098722967</v>
      </c>
      <c r="F83" s="4">
        <v>1.5827818125484368</v>
      </c>
      <c r="G83" s="4">
        <v>1.5606288737278968</v>
      </c>
      <c r="H83" s="4">
        <v>1.5811581206831908</v>
      </c>
      <c r="I83" s="4">
        <v>1.5746924296795954</v>
      </c>
      <c r="J83" s="4">
        <v>1.5916974623462008</v>
      </c>
      <c r="L83" s="14"/>
      <c r="M83" s="2"/>
      <c r="N83" s="5">
        <v>6</v>
      </c>
      <c r="O83" s="4">
        <f t="shared" si="109"/>
        <v>3.2025853011407923E-2</v>
      </c>
      <c r="P83" s="4">
        <f t="shared" si="110"/>
        <v>3.2538266659594139E-2</v>
      </c>
      <c r="Q83" s="4">
        <f t="shared" si="111"/>
        <v>-3.4747289616008148E-2</v>
      </c>
      <c r="R83" s="4">
        <f t="shared" si="112"/>
        <v>2.6735529053509843E-3</v>
      </c>
      <c r="S83" s="4">
        <f t="shared" si="113"/>
        <v>1.3616526990101185E-3</v>
      </c>
      <c r="T83" s="4">
        <f t="shared" si="114"/>
        <v>5.5295322113038115E-3</v>
      </c>
      <c r="U83" s="4">
        <f t="shared" si="115"/>
        <v>4.0045477322155243E-2</v>
      </c>
      <c r="V83" s="4">
        <f t="shared" si="123"/>
        <v>7.9001986969007287E-3</v>
      </c>
      <c r="AA83" s="2"/>
      <c r="AB83" s="5">
        <v>6</v>
      </c>
      <c r="AC83" s="4">
        <f t="shared" si="116"/>
        <v>0.82328670980483076</v>
      </c>
      <c r="AD83" s="4">
        <f t="shared" si="117"/>
        <v>0.99505402628728268</v>
      </c>
      <c r="AE83" s="4">
        <f t="shared" si="118"/>
        <v>-0.91924046603196163</v>
      </c>
      <c r="AF83" s="4">
        <f t="shared" si="119"/>
        <v>5.9544608136992964E-2</v>
      </c>
      <c r="AG83" s="4">
        <f t="shared" si="120"/>
        <v>3.1374486152306882E-2</v>
      </c>
      <c r="AH83" s="4">
        <f t="shared" si="121"/>
        <v>0.13653165953836571</v>
      </c>
      <c r="AI83" s="4">
        <f t="shared" si="122"/>
        <v>1.0011369330538811</v>
      </c>
      <c r="AJ83" s="4">
        <f t="shared" si="124"/>
        <v>0.18415381577857176</v>
      </c>
      <c r="AN83" s="24">
        <v>6</v>
      </c>
      <c r="AO83" s="24">
        <f t="shared" si="125"/>
        <v>0.28898022159003373</v>
      </c>
      <c r="AP83" s="24">
        <f t="shared" si="126"/>
        <v>8</v>
      </c>
      <c r="AQ83" s="24">
        <f t="shared" si="127"/>
        <v>0.6441182907983376</v>
      </c>
      <c r="AR83" s="24">
        <f t="shared" si="128"/>
        <v>0.22773020565489654</v>
      </c>
      <c r="AS83" s="46">
        <f>TTEST('Agonistas C'!AC83:AJ83,AC83:AJ83,1,2)</f>
        <v>0.43574209713124262</v>
      </c>
      <c r="AX83" s="46">
        <f t="shared" si="129"/>
        <v>6</v>
      </c>
      <c r="AY83" s="46">
        <f t="shared" si="130"/>
        <v>0.99371230259883325</v>
      </c>
      <c r="AZ83" s="46">
        <f t="shared" si="131"/>
        <v>1.5749740479769962</v>
      </c>
      <c r="BA83" s="46">
        <f t="shared" si="132"/>
        <v>-0.69894911174620278</v>
      </c>
      <c r="BB83" s="46">
        <f t="shared" si="133"/>
        <v>0.12137939350998532</v>
      </c>
      <c r="BC83" s="46">
        <f t="shared" si="134"/>
        <v>6.2206828166157913E-2</v>
      </c>
      <c r="BD83" s="46">
        <f t="shared" si="135"/>
        <v>0.40585948772815711</v>
      </c>
      <c r="BE83" s="46">
        <f t="shared" si="136"/>
        <v>1.7875707375035799</v>
      </c>
      <c r="BF83" s="46">
        <f t="shared" si="137"/>
        <v>0.41323503523174204</v>
      </c>
    </row>
    <row r="84" spans="1:71" x14ac:dyDescent="0.25">
      <c r="A84" s="2"/>
      <c r="B84" s="5">
        <v>8</v>
      </c>
      <c r="C84" s="4">
        <v>1.6320820918779988</v>
      </c>
      <c r="D84" s="4">
        <v>1.579229062765281</v>
      </c>
      <c r="E84" s="4">
        <v>1.7247865573923058</v>
      </c>
      <c r="F84" s="4">
        <v>1.5926533925066553</v>
      </c>
      <c r="G84" s="4">
        <v>1.566243065686078</v>
      </c>
      <c r="H84" s="4">
        <v>1.5885828782245939</v>
      </c>
      <c r="I84" s="4">
        <v>1.5826744003989501</v>
      </c>
      <c r="J84" s="4">
        <v>1.6047069128289773</v>
      </c>
      <c r="L84" s="14"/>
      <c r="M84" s="2"/>
      <c r="N84" s="5">
        <v>8</v>
      </c>
      <c r="O84" s="4">
        <f t="shared" si="109"/>
        <v>5.0384622253617284E-2</v>
      </c>
      <c r="P84" s="4">
        <f t="shared" si="110"/>
        <v>4.2693521859084704E-2</v>
      </c>
      <c r="Q84" s="4">
        <f t="shared" si="111"/>
        <v>2.2616579040009022E-3</v>
      </c>
      <c r="R84" s="4">
        <f t="shared" si="112"/>
        <v>1.2545132863569508E-2</v>
      </c>
      <c r="S84" s="4">
        <f t="shared" si="113"/>
        <v>6.9758446571912547E-3</v>
      </c>
      <c r="T84" s="4">
        <f t="shared" si="114"/>
        <v>1.2954289752706849E-2</v>
      </c>
      <c r="U84" s="4">
        <f t="shared" si="115"/>
        <v>4.8027448041509935E-2</v>
      </c>
      <c r="V84" s="4">
        <f t="shared" si="123"/>
        <v>2.0909649179677192E-2</v>
      </c>
      <c r="AA84" s="2"/>
      <c r="AB84" s="5">
        <v>8</v>
      </c>
      <c r="AC84" s="4">
        <f t="shared" si="116"/>
        <v>1.2952345052343772</v>
      </c>
      <c r="AD84" s="4">
        <f t="shared" si="117"/>
        <v>1.3056122892686455</v>
      </c>
      <c r="AE84" s="4">
        <f t="shared" si="118"/>
        <v>5.9832219682563553E-2</v>
      </c>
      <c r="AF84" s="4">
        <f t="shared" si="119"/>
        <v>0.27940162279664826</v>
      </c>
      <c r="AG84" s="4">
        <f t="shared" si="120"/>
        <v>0.16073374786154965</v>
      </c>
      <c r="AH84" s="4">
        <f t="shared" si="121"/>
        <v>0.31985900623967528</v>
      </c>
      <c r="AI84" s="4">
        <f t="shared" si="122"/>
        <v>1.2006862010377484</v>
      </c>
      <c r="AJ84" s="4">
        <f t="shared" si="124"/>
        <v>0.48740440978268512</v>
      </c>
      <c r="AN84" s="24">
        <v>8</v>
      </c>
      <c r="AO84" s="24">
        <f t="shared" si="125"/>
        <v>0.6385955002379865</v>
      </c>
      <c r="AP84" s="24">
        <f t="shared" si="126"/>
        <v>8</v>
      </c>
      <c r="AQ84" s="24">
        <f t="shared" si="127"/>
        <v>0.53570019133723934</v>
      </c>
      <c r="AR84" s="24">
        <f t="shared" si="128"/>
        <v>0.18939861898874646</v>
      </c>
      <c r="AS84" s="46">
        <f>TTEST('Agonistas C'!AC84:AJ84,AC84:AJ84,1,2)</f>
        <v>0.12165229310211292</v>
      </c>
      <c r="AX84" s="46">
        <f t="shared" si="129"/>
        <v>8</v>
      </c>
      <c r="AY84" s="46">
        <f t="shared" si="130"/>
        <v>2.1185212150392081</v>
      </c>
      <c r="AZ84" s="46">
        <f t="shared" si="131"/>
        <v>2.3006663155559282</v>
      </c>
      <c r="BA84" s="46">
        <f t="shared" si="132"/>
        <v>2.8175536177784486</v>
      </c>
      <c r="BB84" s="46">
        <f t="shared" si="133"/>
        <v>0.33894623093364123</v>
      </c>
      <c r="BC84" s="46">
        <f t="shared" si="134"/>
        <v>0.19210823401385654</v>
      </c>
      <c r="BD84" s="46">
        <f t="shared" si="135"/>
        <v>0.45639066577804099</v>
      </c>
      <c r="BE84" s="46">
        <f t="shared" si="136"/>
        <v>2.2018231340916294</v>
      </c>
      <c r="BF84" s="46">
        <f t="shared" si="137"/>
        <v>0.67155822556125688</v>
      </c>
    </row>
    <row r="85" spans="1:71" x14ac:dyDescent="0.25">
      <c r="A85" s="2"/>
      <c r="B85" s="5">
        <v>10</v>
      </c>
      <c r="C85" s="4">
        <v>1.6197409192207359</v>
      </c>
      <c r="D85" s="4">
        <v>1.5832704398344664</v>
      </c>
      <c r="E85" s="4">
        <v>1.7902718339763208</v>
      </c>
      <c r="F85" s="4">
        <v>1.6079749072334732</v>
      </c>
      <c r="G85" s="4">
        <v>1.5797766427569169</v>
      </c>
      <c r="H85" s="4">
        <v>1.6081301820991989</v>
      </c>
      <c r="I85" s="4">
        <v>1.5928820114934439</v>
      </c>
      <c r="J85" s="4">
        <v>1.6260630228989699</v>
      </c>
      <c r="L85" s="14"/>
      <c r="M85" s="2"/>
      <c r="N85" s="5">
        <v>10</v>
      </c>
      <c r="O85" s="4">
        <f t="shared" si="109"/>
        <v>3.8043449596354417E-2</v>
      </c>
      <c r="P85" s="4">
        <f t="shared" si="110"/>
        <v>4.6734898928270097E-2</v>
      </c>
      <c r="Q85" s="4">
        <f t="shared" si="111"/>
        <v>6.7746934488015942E-2</v>
      </c>
      <c r="R85" s="4">
        <f t="shared" si="112"/>
        <v>2.7866647590387483E-2</v>
      </c>
      <c r="S85" s="4">
        <f t="shared" si="113"/>
        <v>2.0509421728030164E-2</v>
      </c>
      <c r="T85" s="4">
        <f t="shared" si="114"/>
        <v>3.2501593627311864E-2</v>
      </c>
      <c r="U85" s="4">
        <f t="shared" si="115"/>
        <v>5.8235059136003686E-2</v>
      </c>
      <c r="V85" s="4">
        <f t="shared" si="123"/>
        <v>4.2265759249669799E-2</v>
      </c>
      <c r="AA85" s="2"/>
      <c r="AB85" s="5">
        <v>10</v>
      </c>
      <c r="AC85" s="4">
        <f t="shared" si="116"/>
        <v>0.9779807094178512</v>
      </c>
      <c r="AD85" s="4">
        <f t="shared" si="117"/>
        <v>1.4292018020877708</v>
      </c>
      <c r="AE85" s="4">
        <f t="shared" si="118"/>
        <v>1.792246944127406</v>
      </c>
      <c r="AF85" s="4">
        <f t="shared" si="119"/>
        <v>0.62063803096631365</v>
      </c>
      <c r="AG85" s="4">
        <f t="shared" si="120"/>
        <v>0.47256732092235404</v>
      </c>
      <c r="AH85" s="4">
        <f t="shared" si="121"/>
        <v>0.80250848462498436</v>
      </c>
      <c r="AI85" s="4">
        <f t="shared" si="122"/>
        <v>1.4558764784000922</v>
      </c>
      <c r="AJ85" s="4">
        <f t="shared" si="124"/>
        <v>0.98521583332563634</v>
      </c>
      <c r="AN85" s="24">
        <v>10</v>
      </c>
      <c r="AO85" s="24">
        <f t="shared" si="125"/>
        <v>1.0670294504840512</v>
      </c>
      <c r="AP85" s="24">
        <f t="shared" si="126"/>
        <v>8</v>
      </c>
      <c r="AQ85" s="24">
        <f t="shared" si="127"/>
        <v>0.45443155181434813</v>
      </c>
      <c r="AR85" s="24">
        <f t="shared" si="128"/>
        <v>0.16066581593652574</v>
      </c>
      <c r="AS85" s="46">
        <f>TTEST('Agonistas C'!AC85:AJ85,AC85:AJ85,1,2)</f>
        <v>4.0398042626609433E-2</v>
      </c>
      <c r="AT85" s="24" t="s">
        <v>69</v>
      </c>
      <c r="AX85" s="46">
        <f t="shared" si="129"/>
        <v>10</v>
      </c>
      <c r="AY85" s="46">
        <f t="shared" si="130"/>
        <v>2.2732152146522284</v>
      </c>
      <c r="AZ85" s="46">
        <f t="shared" si="131"/>
        <v>2.7348140913564163</v>
      </c>
      <c r="BA85" s="46">
        <f t="shared" si="132"/>
        <v>1.8520791638099696</v>
      </c>
      <c r="BB85" s="46">
        <f t="shared" si="133"/>
        <v>0.90003965376296191</v>
      </c>
      <c r="BC85" s="46">
        <f t="shared" si="134"/>
        <v>0.63330106878390369</v>
      </c>
      <c r="BD85" s="46">
        <f t="shared" si="135"/>
        <v>1.1223674908646597</v>
      </c>
      <c r="BE85" s="46">
        <f t="shared" si="136"/>
        <v>2.6565626794378403</v>
      </c>
      <c r="BF85" s="46">
        <f t="shared" si="137"/>
        <v>1.4726202431083215</v>
      </c>
    </row>
    <row r="86" spans="1:71" x14ac:dyDescent="0.25">
      <c r="A86" s="2"/>
      <c r="B86" s="5">
        <v>12</v>
      </c>
      <c r="C86" s="4">
        <v>1.6371817500008354</v>
      </c>
      <c r="D86" s="4">
        <v>1.5946691956706291</v>
      </c>
      <c r="E86" s="4">
        <v>1.7772158997123182</v>
      </c>
      <c r="F86" s="4">
        <v>1.6111626049283139</v>
      </c>
      <c r="G86" s="4">
        <v>1.5895962789031481</v>
      </c>
      <c r="H86" s="4">
        <v>1.6110917647158509</v>
      </c>
      <c r="I86" s="4">
        <v>1.5906068850778465</v>
      </c>
      <c r="J86" s="4">
        <v>1.6280691248346844</v>
      </c>
      <c r="L86" s="14"/>
      <c r="M86" s="2"/>
      <c r="N86" s="5">
        <v>12</v>
      </c>
      <c r="O86" s="4">
        <f t="shared" si="109"/>
        <v>5.5484280376453921E-2</v>
      </c>
      <c r="P86" s="4">
        <f t="shared" si="110"/>
        <v>5.8133654764432885E-2</v>
      </c>
      <c r="Q86" s="4">
        <f t="shared" si="111"/>
        <v>5.4691000224013298E-2</v>
      </c>
      <c r="R86" s="4">
        <f t="shared" si="112"/>
        <v>3.1054345285228102E-2</v>
      </c>
      <c r="S86" s="4">
        <f t="shared" si="113"/>
        <v>3.0329057874261434E-2</v>
      </c>
      <c r="T86" s="4">
        <f t="shared" si="114"/>
        <v>3.546317624396389E-2</v>
      </c>
      <c r="U86" s="4">
        <f t="shared" si="115"/>
        <v>5.5959932720406336E-2</v>
      </c>
      <c r="V86" s="4">
        <f t="shared" si="123"/>
        <v>4.4271861185384287E-2</v>
      </c>
      <c r="AA86" s="2"/>
      <c r="AB86" s="5">
        <v>12</v>
      </c>
      <c r="AC86" s="4">
        <f t="shared" si="116"/>
        <v>1.4263311150759361</v>
      </c>
      <c r="AD86" s="4">
        <f t="shared" si="117"/>
        <v>1.7777876074750121</v>
      </c>
      <c r="AE86" s="4">
        <f t="shared" si="118"/>
        <v>1.4468518577781297</v>
      </c>
      <c r="AF86" s="4">
        <f t="shared" si="119"/>
        <v>0.69163352528347666</v>
      </c>
      <c r="AG86" s="4">
        <f t="shared" si="120"/>
        <v>0.6988262183009547</v>
      </c>
      <c r="AH86" s="4">
        <f t="shared" si="121"/>
        <v>0.87563398133244175</v>
      </c>
      <c r="AI86" s="4">
        <f t="shared" si="122"/>
        <v>1.3989983180101584</v>
      </c>
      <c r="AJ86" s="4">
        <f t="shared" si="124"/>
        <v>1.0319781162094239</v>
      </c>
      <c r="AN86" s="24">
        <v>12</v>
      </c>
      <c r="AO86" s="24">
        <f t="shared" si="125"/>
        <v>1.1685050924331915</v>
      </c>
      <c r="AP86" s="24">
        <f t="shared" si="126"/>
        <v>8</v>
      </c>
      <c r="AQ86" s="24">
        <f t="shared" si="127"/>
        <v>0.40012878805605934</v>
      </c>
      <c r="AR86" s="24">
        <f t="shared" si="128"/>
        <v>0.1414668896911972</v>
      </c>
      <c r="AS86" s="46">
        <f>TTEST('Agonistas C'!AC86:AJ86,AC86:AJ86,1,2)</f>
        <v>1.5744532421712712E-2</v>
      </c>
      <c r="AT86" s="24" t="s">
        <v>69</v>
      </c>
      <c r="AX86" s="46">
        <f t="shared" si="129"/>
        <v>12</v>
      </c>
      <c r="AY86" s="46">
        <f t="shared" si="130"/>
        <v>2.4043118244937873</v>
      </c>
      <c r="AZ86" s="46">
        <f t="shared" si="131"/>
        <v>3.2069894095627829</v>
      </c>
      <c r="BA86" s="46">
        <f t="shared" si="132"/>
        <v>3.239098801905536</v>
      </c>
      <c r="BB86" s="46">
        <f t="shared" si="133"/>
        <v>1.3122715562497902</v>
      </c>
      <c r="BC86" s="46">
        <f t="shared" si="134"/>
        <v>1.1713935392233088</v>
      </c>
      <c r="BD86" s="46">
        <f t="shared" si="135"/>
        <v>1.6781424659574262</v>
      </c>
      <c r="BE86" s="46">
        <f t="shared" si="136"/>
        <v>2.8548747964102503</v>
      </c>
      <c r="BF86" s="46">
        <f t="shared" si="137"/>
        <v>2.0171939495350601</v>
      </c>
    </row>
    <row r="87" spans="1:71" x14ac:dyDescent="0.25">
      <c r="A87" s="2"/>
      <c r="B87" s="5">
        <v>14</v>
      </c>
      <c r="C87" s="4">
        <v>1.636263811538724</v>
      </c>
      <c r="D87" s="4">
        <v>1.603373700127334</v>
      </c>
      <c r="E87" s="4">
        <v>1.7866737418563201</v>
      </c>
      <c r="F87" s="4">
        <v>1.6374868181502302</v>
      </c>
      <c r="G87" s="4">
        <v>1.5926573935571404</v>
      </c>
      <c r="H87" s="4">
        <v>1.6180292897173512</v>
      </c>
      <c r="I87" s="4">
        <v>1.6020732940147893</v>
      </c>
      <c r="J87" s="4">
        <v>1.6390610595705275</v>
      </c>
      <c r="L87" s="14"/>
      <c r="M87" s="2"/>
      <c r="N87" s="5">
        <v>14</v>
      </c>
      <c r="O87" s="4">
        <f t="shared" si="109"/>
        <v>5.4566341914342509E-2</v>
      </c>
      <c r="P87" s="4">
        <f t="shared" si="110"/>
        <v>6.6838159221137783E-2</v>
      </c>
      <c r="Q87" s="4">
        <f t="shared" si="111"/>
        <v>6.4148842368015213E-2</v>
      </c>
      <c r="R87" s="4">
        <f t="shared" si="112"/>
        <v>5.7378558507144461E-2</v>
      </c>
      <c r="S87" s="4">
        <f t="shared" si="113"/>
        <v>3.3390172528253714E-2</v>
      </c>
      <c r="T87" s="4">
        <f t="shared" si="114"/>
        <v>4.2400701245464134E-2</v>
      </c>
      <c r="U87" s="4">
        <f t="shared" si="115"/>
        <v>6.7426341657349065E-2</v>
      </c>
      <c r="V87" s="4">
        <f t="shared" si="123"/>
        <v>5.5263795921227432E-2</v>
      </c>
      <c r="AA87" s="2"/>
      <c r="AB87" s="5">
        <v>14</v>
      </c>
      <c r="AC87" s="4">
        <f t="shared" si="116"/>
        <v>1.4027337253044345</v>
      </c>
      <c r="AD87" s="4">
        <f t="shared" si="117"/>
        <v>2.0439804043161405</v>
      </c>
      <c r="AE87" s="4">
        <f t="shared" si="118"/>
        <v>1.6970593219051644</v>
      </c>
      <c r="AF87" s="4">
        <f t="shared" si="119"/>
        <v>1.2779188977092306</v>
      </c>
      <c r="AG87" s="4">
        <f t="shared" si="120"/>
        <v>0.76935881401506256</v>
      </c>
      <c r="AH87" s="4">
        <f t="shared" si="121"/>
        <v>1.0469308949497318</v>
      </c>
      <c r="AI87" s="4">
        <f t="shared" si="122"/>
        <v>1.6856585414337266</v>
      </c>
      <c r="AJ87" s="4">
        <f t="shared" si="124"/>
        <v>1.2882003711241825</v>
      </c>
      <c r="AN87" s="24">
        <v>14</v>
      </c>
      <c r="AO87" s="24">
        <f t="shared" si="125"/>
        <v>1.4014801213447092</v>
      </c>
      <c r="AP87" s="24">
        <f t="shared" si="126"/>
        <v>8</v>
      </c>
      <c r="AQ87" s="24">
        <f t="shared" si="127"/>
        <v>0.40254809868835156</v>
      </c>
      <c r="AR87" s="24">
        <f t="shared" si="128"/>
        <v>0.14232224516814246</v>
      </c>
      <c r="AS87" s="46">
        <f>TTEST('Agonistas C'!AC87:AJ87,AC87:AJ87,1,2)</f>
        <v>1.9176015810672829E-2</v>
      </c>
      <c r="AT87" s="46" t="s">
        <v>69</v>
      </c>
      <c r="AX87" s="46">
        <f t="shared" si="129"/>
        <v>14</v>
      </c>
      <c r="AY87" s="46">
        <f t="shared" si="130"/>
        <v>2.8290648403803704</v>
      </c>
      <c r="AZ87" s="46">
        <f t="shared" si="131"/>
        <v>3.8217680117911526</v>
      </c>
      <c r="BA87" s="46">
        <f t="shared" si="132"/>
        <v>3.1439111796832941</v>
      </c>
      <c r="BB87" s="46">
        <f t="shared" si="133"/>
        <v>1.9695524229927073</v>
      </c>
      <c r="BC87" s="46">
        <f t="shared" si="134"/>
        <v>1.4681850323160173</v>
      </c>
      <c r="BD87" s="46">
        <f t="shared" si="135"/>
        <v>1.9225648762821734</v>
      </c>
      <c r="BE87" s="46">
        <f t="shared" si="136"/>
        <v>3.0846568594438848</v>
      </c>
      <c r="BF87" s="46">
        <f t="shared" si="137"/>
        <v>2.3201784873336067</v>
      </c>
    </row>
    <row r="88" spans="1:71" x14ac:dyDescent="0.25">
      <c r="A88" s="2"/>
      <c r="B88" s="5">
        <v>16</v>
      </c>
      <c r="C88" s="4">
        <v>1.5954665465560378</v>
      </c>
      <c r="D88" s="4">
        <v>1.601819324331494</v>
      </c>
      <c r="E88" s="4">
        <v>1.8181313472483283</v>
      </c>
      <c r="F88" s="4">
        <v>1.6342991204553889</v>
      </c>
      <c r="G88" s="4">
        <v>1.5945107602830071</v>
      </c>
      <c r="H88" s="4">
        <v>1.6244034037925552</v>
      </c>
      <c r="I88" s="4">
        <v>1.5943601464342618</v>
      </c>
      <c r="J88" s="4">
        <v>1.6435993704241725</v>
      </c>
      <c r="L88" s="14"/>
      <c r="M88" s="2"/>
      <c r="N88" s="5">
        <v>16</v>
      </c>
      <c r="O88" s="4">
        <f t="shared" si="109"/>
        <v>1.3769076931656299E-2</v>
      </c>
      <c r="P88" s="4">
        <f t="shared" si="110"/>
        <v>6.5283783425297726E-2</v>
      </c>
      <c r="Q88" s="4">
        <f t="shared" si="111"/>
        <v>9.5606447760023361E-2</v>
      </c>
      <c r="R88" s="4">
        <f t="shared" si="112"/>
        <v>5.4190860812303177E-2</v>
      </c>
      <c r="S88" s="4">
        <f t="shared" si="113"/>
        <v>3.5243539254120382E-2</v>
      </c>
      <c r="T88" s="4">
        <f t="shared" si="114"/>
        <v>4.8774815320668186E-2</v>
      </c>
      <c r="U88" s="4">
        <f t="shared" si="115"/>
        <v>5.971319407682163E-2</v>
      </c>
      <c r="V88" s="4">
        <f t="shared" si="123"/>
        <v>5.980210677487241E-2</v>
      </c>
      <c r="AA88" s="2"/>
      <c r="AB88" s="5">
        <v>16</v>
      </c>
      <c r="AC88" s="4">
        <f t="shared" si="116"/>
        <v>0.35396084657214133</v>
      </c>
      <c r="AD88" s="4">
        <f t="shared" si="117"/>
        <v>1.9964459763087992</v>
      </c>
      <c r="AE88" s="4">
        <f t="shared" si="118"/>
        <v>2.5292711047625227</v>
      </c>
      <c r="AF88" s="4">
        <f t="shared" si="119"/>
        <v>1.2069234033920528</v>
      </c>
      <c r="AG88" s="4">
        <f t="shared" si="120"/>
        <v>0.81206311645438667</v>
      </c>
      <c r="AH88" s="4">
        <f t="shared" si="121"/>
        <v>1.2043164276708194</v>
      </c>
      <c r="AI88" s="4">
        <f t="shared" si="122"/>
        <v>1.4928298519205407</v>
      </c>
      <c r="AJ88" s="4">
        <f t="shared" si="124"/>
        <v>1.3939885029107788</v>
      </c>
      <c r="AN88" s="24">
        <v>16</v>
      </c>
      <c r="AO88" s="24">
        <f t="shared" si="125"/>
        <v>1.3737249037490054</v>
      </c>
      <c r="AP88" s="24">
        <f t="shared" si="126"/>
        <v>8</v>
      </c>
      <c r="AQ88" s="24">
        <f t="shared" si="127"/>
        <v>0.67077458710295612</v>
      </c>
      <c r="AR88" s="24">
        <f t="shared" si="128"/>
        <v>0.23715462959405337</v>
      </c>
      <c r="AS88" s="46">
        <f>TTEST('Agonistas C'!AC88:AJ88,AC88:AJ88,1,2)</f>
        <v>9.2392181075879147E-3</v>
      </c>
      <c r="AT88" s="46" t="s">
        <v>228</v>
      </c>
      <c r="AX88" s="46">
        <f t="shared" si="129"/>
        <v>16</v>
      </c>
      <c r="AY88" s="46">
        <f t="shared" si="130"/>
        <v>1.7566945718765758</v>
      </c>
      <c r="AZ88" s="46">
        <f t="shared" si="131"/>
        <v>4.0404263806249396</v>
      </c>
      <c r="BA88" s="46">
        <f t="shared" si="132"/>
        <v>4.2263304266676869</v>
      </c>
      <c r="BB88" s="46">
        <f t="shared" si="133"/>
        <v>2.4848423011012835</v>
      </c>
      <c r="BC88" s="46">
        <f t="shared" si="134"/>
        <v>1.5814219304694492</v>
      </c>
      <c r="BD88" s="46">
        <f t="shared" si="135"/>
        <v>2.2512473226205509</v>
      </c>
      <c r="BE88" s="46">
        <f t="shared" si="136"/>
        <v>3.1784883933542671</v>
      </c>
      <c r="BF88" s="46">
        <f t="shared" si="137"/>
        <v>2.6821888740349613</v>
      </c>
    </row>
    <row r="89" spans="1:71" x14ac:dyDescent="0.25">
      <c r="B89" s="5">
        <v>18</v>
      </c>
      <c r="C89" s="4">
        <v>1.6237186525565481</v>
      </c>
      <c r="D89" s="4">
        <v>1.5794363128713926</v>
      </c>
      <c r="E89" s="4">
        <v>1.8137108340723267</v>
      </c>
      <c r="F89" s="4">
        <v>1.6430395818767265</v>
      </c>
      <c r="G89" s="4">
        <v>1.6053241007846335</v>
      </c>
      <c r="H89" s="4">
        <v>1.6237771231630693</v>
      </c>
      <c r="I89" s="4">
        <v>1.5978521853704866</v>
      </c>
      <c r="J89" s="4">
        <v>1.6428687096897723</v>
      </c>
      <c r="L89" s="14"/>
      <c r="N89" s="5">
        <v>18</v>
      </c>
      <c r="O89" s="4">
        <f t="shared" si="109"/>
        <v>4.2021182932166612E-2</v>
      </c>
      <c r="P89" s="4">
        <f t="shared" si="110"/>
        <v>4.2900771965196371E-2</v>
      </c>
      <c r="Q89" s="4">
        <f t="shared" si="111"/>
        <v>9.1185934584021799E-2</v>
      </c>
      <c r="R89" s="4">
        <f t="shared" si="112"/>
        <v>6.293132223364073E-2</v>
      </c>
      <c r="S89" s="4">
        <f t="shared" si="113"/>
        <v>4.6056879755746793E-2</v>
      </c>
      <c r="T89" s="4">
        <f t="shared" si="114"/>
        <v>4.8148534691182299E-2</v>
      </c>
      <c r="U89" s="4">
        <f t="shared" si="115"/>
        <v>6.3205233013046369E-2</v>
      </c>
      <c r="V89" s="4">
        <f t="shared" si="123"/>
        <v>5.9071446040472209E-2</v>
      </c>
      <c r="AB89" s="5">
        <v>18</v>
      </c>
      <c r="AC89" s="4">
        <f t="shared" si="116"/>
        <v>1.0802360650942573</v>
      </c>
      <c r="AD89" s="4">
        <f t="shared" si="117"/>
        <v>1.3119502130029472</v>
      </c>
      <c r="AE89" s="4">
        <f t="shared" si="118"/>
        <v>2.4123263117466087</v>
      </c>
      <c r="AF89" s="4">
        <f t="shared" si="119"/>
        <v>1.40158846845525</v>
      </c>
      <c r="AG89" s="4">
        <f t="shared" si="120"/>
        <v>1.0612184275517695</v>
      </c>
      <c r="AH89" s="4">
        <f t="shared" si="121"/>
        <v>1.1888527084242544</v>
      </c>
      <c r="AI89" s="4">
        <f t="shared" si="122"/>
        <v>1.5801308253261592</v>
      </c>
      <c r="AJ89" s="4">
        <f t="shared" si="124"/>
        <v>1.3769567841601913</v>
      </c>
      <c r="AN89" s="24">
        <v>18</v>
      </c>
      <c r="AO89" s="24">
        <f t="shared" si="125"/>
        <v>1.4266574754701797</v>
      </c>
      <c r="AP89" s="24">
        <f t="shared" si="126"/>
        <v>8</v>
      </c>
      <c r="AQ89" s="24">
        <f t="shared" si="127"/>
        <v>0.43448789106171537</v>
      </c>
      <c r="AR89" s="24">
        <f t="shared" si="128"/>
        <v>0.15361466705659044</v>
      </c>
      <c r="AS89" s="46">
        <f>TTEST('Agonistas C'!AC89:AJ89,AC89:AJ89,1,2)</f>
        <v>1.0664859301293787E-2</v>
      </c>
      <c r="AT89" s="46" t="s">
        <v>69</v>
      </c>
      <c r="AX89" s="46">
        <f t="shared" si="129"/>
        <v>18</v>
      </c>
      <c r="AY89" s="46">
        <f t="shared" si="130"/>
        <v>1.4341969116663986</v>
      </c>
      <c r="AZ89" s="46">
        <f t="shared" si="131"/>
        <v>3.3083961893117464</v>
      </c>
      <c r="BA89" s="46">
        <f t="shared" si="132"/>
        <v>4.941597416509131</v>
      </c>
      <c r="BB89" s="46">
        <f t="shared" si="133"/>
        <v>2.6085118718473028</v>
      </c>
      <c r="BC89" s="46">
        <f t="shared" si="134"/>
        <v>1.8732815440061561</v>
      </c>
      <c r="BD89" s="46">
        <f t="shared" si="135"/>
        <v>2.3931691360950738</v>
      </c>
      <c r="BE89" s="46">
        <f t="shared" si="136"/>
        <v>3.0729606772466997</v>
      </c>
      <c r="BF89" s="46">
        <f t="shared" si="137"/>
        <v>2.7709452870709699</v>
      </c>
    </row>
    <row r="90" spans="1:71" x14ac:dyDescent="0.25">
      <c r="B90" s="5">
        <v>20</v>
      </c>
      <c r="C90" s="4">
        <v>1.6355498594015283</v>
      </c>
      <c r="D90" s="4">
        <v>1.5939438202992362</v>
      </c>
      <c r="E90" s="4">
        <v>1.8095987287923265</v>
      </c>
      <c r="F90" s="4">
        <v>1.6636053734563474</v>
      </c>
      <c r="G90" s="4">
        <v>1.6166564897861342</v>
      </c>
      <c r="H90" s="4">
        <v>1.6343559665741214</v>
      </c>
      <c r="I90" s="4">
        <v>1.6016427297032763</v>
      </c>
      <c r="J90" s="4">
        <v>1.6523125381019068</v>
      </c>
      <c r="L90" s="14"/>
      <c r="N90" s="5">
        <v>20</v>
      </c>
      <c r="O90" s="4">
        <f t="shared" si="109"/>
        <v>5.3852389777146792E-2</v>
      </c>
      <c r="P90" s="4">
        <f t="shared" si="110"/>
        <v>5.740827939303994E-2</v>
      </c>
      <c r="Q90" s="4">
        <f t="shared" si="111"/>
        <v>8.7073829304021633E-2</v>
      </c>
      <c r="R90" s="4">
        <f t="shared" si="112"/>
        <v>8.3497113813261636E-2</v>
      </c>
      <c r="S90" s="4">
        <f t="shared" si="113"/>
        <v>5.738926875724748E-2</v>
      </c>
      <c r="T90" s="4">
        <f>H90-H$77</f>
        <v>5.8727378102234384E-2</v>
      </c>
      <c r="U90" s="4">
        <f t="shared" si="115"/>
        <v>6.6995777345836061E-2</v>
      </c>
      <c r="V90" s="4">
        <f t="shared" si="123"/>
        <v>6.8515274452606745E-2</v>
      </c>
      <c r="AB90" s="5">
        <v>20</v>
      </c>
      <c r="AC90" s="4">
        <f t="shared" si="116"/>
        <v>1.3843801999266525</v>
      </c>
      <c r="AD90" s="4">
        <f t="shared" si="117"/>
        <v>1.7556048744048913</v>
      </c>
      <c r="AE90" s="4">
        <f t="shared" si="118"/>
        <v>2.3035404577783503</v>
      </c>
      <c r="AF90" s="4">
        <f t="shared" si="119"/>
        <v>1.8596239156628425</v>
      </c>
      <c r="AG90" s="4">
        <f t="shared" si="120"/>
        <v>1.3223333815033982</v>
      </c>
      <c r="AH90" s="4">
        <f t="shared" si="121"/>
        <v>1.4500587185736886</v>
      </c>
      <c r="AI90" s="4">
        <f t="shared" si="122"/>
        <v>1.6748944336459015</v>
      </c>
      <c r="AJ90" s="4">
        <f t="shared" si="124"/>
        <v>1.5970926445829079</v>
      </c>
      <c r="AN90" s="24">
        <v>20</v>
      </c>
      <c r="AO90" s="24">
        <f t="shared" si="125"/>
        <v>1.6684410782598289</v>
      </c>
      <c r="AP90" s="24">
        <f t="shared" si="126"/>
        <v>8</v>
      </c>
      <c r="AQ90" s="24">
        <f t="shared" si="127"/>
        <v>0.31640928438159982</v>
      </c>
      <c r="AR90" s="24">
        <f t="shared" si="128"/>
        <v>0.11186757530830599</v>
      </c>
      <c r="AS90" s="46">
        <f>TTEST('Agonistas C'!AC90:AJ90,AC90:AJ90,1,2)</f>
        <v>4.6859921143977855E-3</v>
      </c>
      <c r="AT90" s="46" t="s">
        <v>228</v>
      </c>
      <c r="AX90" s="46">
        <f t="shared" si="129"/>
        <v>20</v>
      </c>
      <c r="AY90" s="46">
        <f t="shared" si="130"/>
        <v>2.4646162650209096</v>
      </c>
      <c r="AZ90" s="46">
        <f t="shared" si="131"/>
        <v>3.0675550874078388</v>
      </c>
      <c r="BA90" s="46">
        <f t="shared" si="132"/>
        <v>4.7158667695249594</v>
      </c>
      <c r="BB90" s="46">
        <f t="shared" si="133"/>
        <v>3.2612123841180924</v>
      </c>
      <c r="BC90" s="46">
        <f t="shared" si="134"/>
        <v>2.3835518090551675</v>
      </c>
      <c r="BD90" s="46">
        <f t="shared" si="135"/>
        <v>2.638911426997943</v>
      </c>
      <c r="BE90" s="46">
        <f t="shared" si="136"/>
        <v>3.2550252589720605</v>
      </c>
      <c r="BF90" s="46">
        <f t="shared" si="137"/>
        <v>2.9740494287430992</v>
      </c>
    </row>
    <row r="91" spans="1:71" x14ac:dyDescent="0.25">
      <c r="B91" s="5">
        <v>22</v>
      </c>
      <c r="C91" s="4">
        <v>1.6428933670984123</v>
      </c>
      <c r="D91" s="4">
        <v>1.5943583205114606</v>
      </c>
      <c r="E91" s="4">
        <v>1.8044585971923244</v>
      </c>
      <c r="F91" s="4">
        <v>1.6632968865826532</v>
      </c>
      <c r="G91" s="4">
        <v>1.6128410657859431</v>
      </c>
      <c r="H91" s="4">
        <v>1.6302061064475277</v>
      </c>
      <c r="I91" s="4">
        <v>1.6029820446099341</v>
      </c>
      <c r="J91" s="4">
        <v>1.6503691901883071</v>
      </c>
      <c r="L91" s="14"/>
      <c r="N91" s="5">
        <v>22</v>
      </c>
      <c r="O91" s="4">
        <f t="shared" si="109"/>
        <v>6.1195897474030758E-2</v>
      </c>
      <c r="P91" s="4">
        <f t="shared" si="110"/>
        <v>5.7822779605264385E-2</v>
      </c>
      <c r="Q91" s="4">
        <f t="shared" si="111"/>
        <v>8.1933697704019481E-2</v>
      </c>
      <c r="R91" s="4">
        <f t="shared" si="112"/>
        <v>8.3188626939567412E-2</v>
      </c>
      <c r="S91" s="4">
        <f t="shared" si="113"/>
        <v>5.3573844757056399E-2</v>
      </c>
      <c r="T91" s="4">
        <f t="shared" si="114"/>
        <v>5.4577517975640699E-2</v>
      </c>
      <c r="U91" s="4">
        <f t="shared" si="115"/>
        <v>6.8335092252493901E-2</v>
      </c>
      <c r="V91" s="4">
        <f t="shared" si="123"/>
        <v>6.6571926539007009E-2</v>
      </c>
      <c r="AB91" s="5">
        <v>22</v>
      </c>
      <c r="AC91" s="4">
        <f t="shared" si="116"/>
        <v>1.5731593180984769</v>
      </c>
      <c r="AD91" s="4">
        <f t="shared" si="117"/>
        <v>1.7682807218735288</v>
      </c>
      <c r="AE91" s="4">
        <f t="shared" si="118"/>
        <v>2.1675581403179756</v>
      </c>
      <c r="AF91" s="4">
        <f t="shared" si="119"/>
        <v>1.8527533839547308</v>
      </c>
      <c r="AG91" s="4">
        <f t="shared" si="120"/>
        <v>1.2344203861072904</v>
      </c>
      <c r="AH91" s="4">
        <f t="shared" si="121"/>
        <v>1.3475930364355728</v>
      </c>
      <c r="AI91" s="4">
        <f t="shared" si="122"/>
        <v>1.7083773063123475</v>
      </c>
      <c r="AJ91" s="4">
        <f t="shared" si="124"/>
        <v>1.5517931594174128</v>
      </c>
      <c r="AN91" s="24">
        <v>22</v>
      </c>
      <c r="AO91" s="24">
        <f t="shared" si="125"/>
        <v>1.6504919315646671</v>
      </c>
      <c r="AP91" s="24">
        <f t="shared" si="126"/>
        <v>8</v>
      </c>
      <c r="AQ91" s="24">
        <f t="shared" si="127"/>
        <v>0.29424895373722332</v>
      </c>
      <c r="AR91" s="24">
        <f t="shared" si="128"/>
        <v>0.10403271527231865</v>
      </c>
      <c r="AS91" s="46">
        <f>TTEST('Agonistas C'!AC91:AJ91,AC91:AJ91,1,2)</f>
        <v>7.1448463360723677E-3</v>
      </c>
      <c r="AT91" s="46" t="s">
        <v>228</v>
      </c>
      <c r="AX91" s="46">
        <f t="shared" si="129"/>
        <v>22</v>
      </c>
      <c r="AY91" s="46">
        <f t="shared" si="130"/>
        <v>2.9575395180251292</v>
      </c>
      <c r="AZ91" s="46">
        <f t="shared" si="131"/>
        <v>3.5238855962784204</v>
      </c>
      <c r="BA91" s="46">
        <f t="shared" si="132"/>
        <v>4.4710985980963258</v>
      </c>
      <c r="BB91" s="46">
        <f t="shared" si="133"/>
        <v>3.7123772996175735</v>
      </c>
      <c r="BC91" s="46">
        <f t="shared" si="134"/>
        <v>2.5567537676106884</v>
      </c>
      <c r="BD91" s="46">
        <f t="shared" si="135"/>
        <v>2.7976517550092614</v>
      </c>
      <c r="BE91" s="46">
        <f t="shared" si="136"/>
        <v>3.383271739958249</v>
      </c>
      <c r="BF91" s="46">
        <f t="shared" si="137"/>
        <v>3.1488858040003205</v>
      </c>
    </row>
    <row r="92" spans="1:71" x14ac:dyDescent="0.25">
      <c r="B92" s="5">
        <v>24</v>
      </c>
      <c r="C92" s="4">
        <v>1.6468711004342249</v>
      </c>
      <c r="D92" s="4">
        <v>1.600679448747877</v>
      </c>
      <c r="E92" s="4">
        <v>1.8393086894403334</v>
      </c>
      <c r="F92" s="4">
        <v>1.6654562946985139</v>
      </c>
      <c r="G92" s="4">
        <v>1.6236239483427191</v>
      </c>
      <c r="H92" s="4">
        <v>1.642258054028674</v>
      </c>
      <c r="I92" s="4">
        <v>1.6037912855351937</v>
      </c>
      <c r="J92" s="4">
        <v>1.6615316401322182</v>
      </c>
      <c r="L92" s="14"/>
      <c r="N92" s="5">
        <v>24</v>
      </c>
      <c r="O92" s="4">
        <f t="shared" si="109"/>
        <v>6.5173630809843397E-2</v>
      </c>
      <c r="P92" s="4">
        <f t="shared" si="110"/>
        <v>6.4143907841680781E-2</v>
      </c>
      <c r="Q92" s="4">
        <f t="shared" si="111"/>
        <v>0.11678378995202854</v>
      </c>
      <c r="R92" s="4">
        <f t="shared" si="112"/>
        <v>8.5348035055428095E-2</v>
      </c>
      <c r="S92" s="4">
        <f t="shared" si="113"/>
        <v>6.4356727313832351E-2</v>
      </c>
      <c r="T92" s="4">
        <f t="shared" si="114"/>
        <v>6.6629465556786949E-2</v>
      </c>
      <c r="U92" s="4">
        <f t="shared" si="115"/>
        <v>6.9144333177753481E-2</v>
      </c>
      <c r="V92" s="4">
        <f t="shared" si="123"/>
        <v>7.7734376482918144E-2</v>
      </c>
      <c r="AB92" s="5">
        <v>24</v>
      </c>
      <c r="AC92" s="4">
        <f t="shared" si="116"/>
        <v>1.6754146737748943</v>
      </c>
      <c r="AD92" s="4">
        <f t="shared" si="117"/>
        <v>1.9615873957700547</v>
      </c>
      <c r="AE92" s="4">
        <f t="shared" si="118"/>
        <v>3.0895182526991678</v>
      </c>
      <c r="AF92" s="4">
        <f t="shared" si="119"/>
        <v>1.9008471059115388</v>
      </c>
      <c r="AG92" s="4">
        <f t="shared" si="120"/>
        <v>1.4828739012403769</v>
      </c>
      <c r="AH92" s="4">
        <f t="shared" si="121"/>
        <v>1.645171989056468</v>
      </c>
      <c r="AI92" s="4">
        <f t="shared" si="122"/>
        <v>1.728608329443837</v>
      </c>
      <c r="AJ92" s="4">
        <f t="shared" si="124"/>
        <v>1.8119901278069497</v>
      </c>
      <c r="AN92" s="24">
        <v>24</v>
      </c>
      <c r="AO92" s="24">
        <f t="shared" si="125"/>
        <v>1.9120014719629106</v>
      </c>
      <c r="AP92" s="24">
        <f t="shared" si="126"/>
        <v>8</v>
      </c>
      <c r="AQ92" s="24">
        <f t="shared" si="127"/>
        <v>0.49915443134213244</v>
      </c>
      <c r="AR92" s="24">
        <f t="shared" si="128"/>
        <v>0.1764777416306684</v>
      </c>
      <c r="AS92" s="46">
        <f>TTEST('Agonistas C'!AC92:AJ92,AC92:AJ92,1,2)</f>
        <v>3.5996401360477558E-3</v>
      </c>
      <c r="AT92" s="46" t="s">
        <v>228</v>
      </c>
      <c r="AX92" s="46">
        <f t="shared" si="129"/>
        <v>24</v>
      </c>
      <c r="AY92" s="46">
        <f t="shared" si="130"/>
        <v>3.2485739918733714</v>
      </c>
      <c r="AZ92" s="46">
        <f t="shared" si="131"/>
        <v>3.7298681176435835</v>
      </c>
      <c r="BA92" s="46">
        <f t="shared" si="132"/>
        <v>5.2570763930171438</v>
      </c>
      <c r="BB92" s="46">
        <f t="shared" si="133"/>
        <v>3.7536004898662698</v>
      </c>
      <c r="BC92" s="46">
        <f t="shared" si="134"/>
        <v>2.7172942873476673</v>
      </c>
      <c r="BD92" s="46">
        <f t="shared" si="135"/>
        <v>2.9927650254920408</v>
      </c>
      <c r="BE92" s="46">
        <f t="shared" si="136"/>
        <v>3.4369856357561845</v>
      </c>
      <c r="BF92" s="46">
        <f t="shared" si="137"/>
        <v>3.3637832872243623</v>
      </c>
      <c r="BL92" s="18" t="s">
        <v>229</v>
      </c>
    </row>
    <row r="93" spans="1:71" x14ac:dyDescent="0.25">
      <c r="B93" s="5">
        <v>26</v>
      </c>
      <c r="C93" s="4">
        <v>1.652072751719518</v>
      </c>
      <c r="D93" s="4">
        <v>1.6050829663624799</v>
      </c>
      <c r="E93" s="4">
        <v>1.8311775053603401</v>
      </c>
      <c r="F93" s="4">
        <v>1.6566130043192768</v>
      </c>
      <c r="G93" s="4">
        <v>1.631017330737025</v>
      </c>
      <c r="H93" s="4">
        <v>1.6491110406787282</v>
      </c>
      <c r="I93" s="4">
        <v>1.60617017999267</v>
      </c>
      <c r="J93" s="4">
        <v>1.6738740245750872</v>
      </c>
      <c r="L93" s="14"/>
      <c r="N93" s="5">
        <v>26</v>
      </c>
      <c r="O93" s="4">
        <f t="shared" si="109"/>
        <v>7.0375282095136438E-2</v>
      </c>
      <c r="P93" s="4">
        <f t="shared" si="110"/>
        <v>6.8547425456283673E-2</v>
      </c>
      <c r="Q93" s="4">
        <f t="shared" si="111"/>
        <v>0.10865260587203518</v>
      </c>
      <c r="R93" s="4">
        <f t="shared" si="112"/>
        <v>7.6504744676191061E-2</v>
      </c>
      <c r="S93" s="4">
        <f t="shared" si="113"/>
        <v>7.1750109708138332E-2</v>
      </c>
      <c r="T93" s="4">
        <f t="shared" si="114"/>
        <v>7.3482452206841131E-2</v>
      </c>
      <c r="U93" s="4">
        <f t="shared" si="115"/>
        <v>7.152322763522978E-2</v>
      </c>
      <c r="V93" s="4">
        <f t="shared" si="123"/>
        <v>9.0076760925787092E-2</v>
      </c>
      <c r="AB93" s="5">
        <v>26</v>
      </c>
      <c r="AC93" s="4">
        <f t="shared" si="116"/>
        <v>1.8091332158132758</v>
      </c>
      <c r="AD93" s="4">
        <f t="shared" si="117"/>
        <v>2.096251543005617</v>
      </c>
      <c r="AE93" s="4">
        <f t="shared" si="118"/>
        <v>2.8744075627522538</v>
      </c>
      <c r="AF93" s="4">
        <f t="shared" si="119"/>
        <v>1.7038918636122731</v>
      </c>
      <c r="AG93" s="4">
        <f t="shared" si="120"/>
        <v>1.6532283342889018</v>
      </c>
      <c r="AH93" s="4">
        <f t="shared" si="121"/>
        <v>1.814381535971386</v>
      </c>
      <c r="AI93" s="4">
        <f t="shared" si="122"/>
        <v>1.7880806908807445</v>
      </c>
      <c r="AJ93" s="4">
        <f t="shared" si="124"/>
        <v>2.0996913968714939</v>
      </c>
      <c r="AN93" s="24">
        <v>26</v>
      </c>
      <c r="AO93" s="24">
        <f>AVERAGE(AC93:AJ93)</f>
        <v>1.9798832678994931</v>
      </c>
      <c r="AP93" s="24">
        <f t="shared" si="126"/>
        <v>8</v>
      </c>
      <c r="AQ93" s="24">
        <f>STDEV(AC93:AJ93)</f>
        <v>0.39718268741996759</v>
      </c>
      <c r="AR93" s="24">
        <f>(AQ93)/SQRT(AP93)</f>
        <v>0.14042528582227795</v>
      </c>
      <c r="AS93" s="46">
        <f>TTEST('Agonistas C'!AC93:AJ93,AC93:AJ93,1,2)</f>
        <v>2.4135706370732742E-3</v>
      </c>
      <c r="AT93" s="46" t="s">
        <v>228</v>
      </c>
      <c r="AX93" s="46">
        <f t="shared" si="129"/>
        <v>26</v>
      </c>
      <c r="AY93" s="46">
        <f t="shared" si="130"/>
        <v>3.4845478895881703</v>
      </c>
      <c r="AZ93" s="46">
        <f t="shared" si="131"/>
        <v>4.0578389387756717</v>
      </c>
      <c r="BA93" s="46">
        <f t="shared" si="132"/>
        <v>5.9639258154514216</v>
      </c>
      <c r="BB93" s="46">
        <f t="shared" si="133"/>
        <v>3.6047389695238117</v>
      </c>
      <c r="BC93" s="46">
        <f t="shared" si="134"/>
        <v>3.1361022355292789</v>
      </c>
      <c r="BD93" s="46">
        <f t="shared" si="135"/>
        <v>3.4595535250278537</v>
      </c>
      <c r="BE93" s="46">
        <f t="shared" si="136"/>
        <v>3.5166890203245815</v>
      </c>
      <c r="BF93" s="46">
        <f t="shared" si="137"/>
        <v>3.9116815246784435</v>
      </c>
      <c r="BG93" s="46" t="s">
        <v>106</v>
      </c>
      <c r="BH93" s="46" t="s">
        <v>25</v>
      </c>
      <c r="BI93" s="46" t="s">
        <v>26</v>
      </c>
      <c r="BJ93" s="46" t="s">
        <v>27</v>
      </c>
      <c r="BK93" s="199" t="s">
        <v>110</v>
      </c>
      <c r="BL93" s="46" t="s">
        <v>116</v>
      </c>
    </row>
    <row r="94" spans="1:71" x14ac:dyDescent="0.25">
      <c r="L94" s="14"/>
      <c r="AY94" s="44">
        <f>SUM(AY81:AY93)</f>
        <v>26.219321968307565</v>
      </c>
      <c r="AZ94" s="44">
        <f t="shared" ref="AZ94:BF94" si="138">SUM(AZ81:AZ93)</f>
        <v>37.049900937745747</v>
      </c>
      <c r="BA94" s="44">
        <f t="shared" si="138"/>
        <v>40.345694962126373</v>
      </c>
      <c r="BB94" s="44">
        <f t="shared" si="138"/>
        <v>25.682047524930226</v>
      </c>
      <c r="BC94" s="44">
        <f t="shared" si="138"/>
        <v>18.075203676299328</v>
      </c>
      <c r="BD94" s="44">
        <f t="shared" si="138"/>
        <v>22.636100282807281</v>
      </c>
      <c r="BE94" s="44">
        <f t="shared" si="138"/>
        <v>33.830746594287291</v>
      </c>
      <c r="BF94" s="44">
        <f t="shared" si="138"/>
        <v>26.181156558508832</v>
      </c>
      <c r="BG94" s="44">
        <f>AVERAGE(AY94:BF94)</f>
        <v>28.752521563126585</v>
      </c>
      <c r="BH94" s="46">
        <f>COUNT(AY94:BF94)</f>
        <v>8</v>
      </c>
      <c r="BI94" s="46">
        <f>STDEV(AY94:BF94)</f>
        <v>7.586728063258545</v>
      </c>
      <c r="BJ94" s="46">
        <f>(BI94)/SQRT(BH94)</f>
        <v>2.6823134302741996</v>
      </c>
      <c r="BK94" s="200">
        <f>TTEST(AY$25:BF$25,AY94:BF94,1,2)</f>
        <v>1.037349941450433E-11</v>
      </c>
      <c r="BL94" s="38">
        <f>TTEST('Agonistas C'!AY94:BF94,AY94:BF94,1,2)</f>
        <v>6.1135250935470377E-2</v>
      </c>
      <c r="BO94" s="161"/>
      <c r="BP94" s="46"/>
      <c r="BQ94" s="46"/>
      <c r="BR94" s="46"/>
      <c r="BS94" s="46"/>
    </row>
    <row r="95" spans="1:71" x14ac:dyDescent="0.25">
      <c r="AX95" s="46" t="s">
        <v>198</v>
      </c>
      <c r="AY95" s="46">
        <f>100*AY94/AY$25</f>
        <v>2.2772464721919738</v>
      </c>
      <c r="AZ95" s="46">
        <f t="shared" ref="AZ95:BF95" si="139">100*AZ94/AZ$25</f>
        <v>2.6314408747224305</v>
      </c>
      <c r="BA95" s="46">
        <f t="shared" si="139"/>
        <v>3.0259809844938386</v>
      </c>
      <c r="BB95" s="46">
        <f t="shared" si="139"/>
        <v>2.4894067506597151</v>
      </c>
      <c r="BC95" s="46">
        <f t="shared" si="139"/>
        <v>1.8053431949642416</v>
      </c>
      <c r="BD95" s="46">
        <f t="shared" si="139"/>
        <v>1.661779360917254</v>
      </c>
      <c r="BE95" s="46">
        <f t="shared" si="139"/>
        <v>3.099751986446424</v>
      </c>
      <c r="BF95" s="46">
        <f t="shared" si="139"/>
        <v>1.817104295761657</v>
      </c>
      <c r="BG95" s="162">
        <f>100*BG94/BG$25</f>
        <v>2.3423930611196511</v>
      </c>
      <c r="BK95" s="201" t="s">
        <v>235</v>
      </c>
      <c r="BL95" s="46">
        <f>TTEST('Agonistas C'!AY95:BF95,AY95:BF95,2,2)</f>
        <v>0.88569772020991</v>
      </c>
    </row>
    <row r="96" spans="1:71" x14ac:dyDescent="0.25">
      <c r="BK96" s="201">
        <v>6</v>
      </c>
    </row>
    <row r="97" spans="63:63" x14ac:dyDescent="0.25">
      <c r="BK97" s="200">
        <f>BK94*BK96</f>
        <v>6.2240996487025982E-11</v>
      </c>
    </row>
  </sheetData>
  <mergeCells count="21">
    <mergeCell ref="N49:V49"/>
    <mergeCell ref="AB49:AJ49"/>
    <mergeCell ref="B72:J72"/>
    <mergeCell ref="N72:V72"/>
    <mergeCell ref="AB72:AJ72"/>
    <mergeCell ref="AY9:BF9"/>
    <mergeCell ref="AY32:BF32"/>
    <mergeCell ref="AY55:BF55"/>
    <mergeCell ref="AY78:BF78"/>
    <mergeCell ref="A1:K1"/>
    <mergeCell ref="B3:J3"/>
    <mergeCell ref="N3:V3"/>
    <mergeCell ref="AB3:AJ3"/>
    <mergeCell ref="B26:J26"/>
    <mergeCell ref="N26:V26"/>
    <mergeCell ref="AB26:AJ26"/>
    <mergeCell ref="AN7:AV7"/>
    <mergeCell ref="AN30:AV30"/>
    <mergeCell ref="AN53:AV53"/>
    <mergeCell ref="AN76:AV76"/>
    <mergeCell ref="B49:J49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T98"/>
  <sheetViews>
    <sheetView topLeftCell="AZ91" zoomScaleNormal="100" zoomScalePageLayoutView="75" workbookViewId="0">
      <selection activeCell="AB35" sqref="AB35"/>
    </sheetView>
  </sheetViews>
  <sheetFormatPr baseColWidth="10" defaultRowHeight="15" x14ac:dyDescent="0.25"/>
  <cols>
    <col min="50" max="50" width="14.7109375" style="46" bestFit="1" customWidth="1"/>
    <col min="63" max="63" width="13" bestFit="1" customWidth="1"/>
  </cols>
  <sheetData>
    <row r="1" spans="1:63" ht="15.75" x14ac:dyDescent="0.25">
      <c r="A1" s="217" t="s">
        <v>72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14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22"/>
      <c r="AA1" s="10"/>
      <c r="AB1" s="24"/>
      <c r="AC1" s="24"/>
      <c r="AD1" s="24"/>
      <c r="AE1" s="24"/>
      <c r="AF1" s="24"/>
      <c r="AG1" s="24"/>
      <c r="AH1" s="24"/>
      <c r="AI1" s="10"/>
      <c r="AJ1" s="10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1:63" ht="18.75" x14ac:dyDescent="0.3">
      <c r="A2" s="16"/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4"/>
      <c r="M2" s="24"/>
      <c r="N2" s="13" t="s">
        <v>2</v>
      </c>
      <c r="O2" s="12"/>
      <c r="P2" s="12"/>
      <c r="Q2" s="24"/>
      <c r="R2" s="24"/>
      <c r="S2" s="24"/>
      <c r="T2" s="24"/>
      <c r="U2" s="24"/>
      <c r="V2" s="24"/>
      <c r="W2" s="24"/>
      <c r="X2" s="24"/>
      <c r="Y2" s="24"/>
      <c r="Z2" s="14"/>
      <c r="AA2" s="24"/>
      <c r="AB2" s="13" t="s">
        <v>3</v>
      </c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</row>
    <row r="3" spans="1:63" x14ac:dyDescent="0.25">
      <c r="A3" s="11"/>
      <c r="B3" s="211" t="s">
        <v>4</v>
      </c>
      <c r="C3" s="212"/>
      <c r="D3" s="212"/>
      <c r="E3" s="212"/>
      <c r="F3" s="212"/>
      <c r="G3" s="212"/>
      <c r="H3" s="212"/>
      <c r="I3" s="212"/>
      <c r="J3" s="212"/>
      <c r="K3" s="16"/>
      <c r="L3" s="14"/>
      <c r="M3" s="11"/>
      <c r="N3" s="211" t="s">
        <v>81</v>
      </c>
      <c r="O3" s="212"/>
      <c r="P3" s="212"/>
      <c r="Q3" s="212"/>
      <c r="R3" s="212"/>
      <c r="S3" s="212"/>
      <c r="T3" s="212"/>
      <c r="U3" s="212"/>
      <c r="V3" s="212"/>
      <c r="W3" s="24"/>
      <c r="X3" s="24"/>
      <c r="Y3" s="24"/>
      <c r="Z3" s="14"/>
      <c r="AA3" s="11"/>
      <c r="AB3" s="211" t="s">
        <v>85</v>
      </c>
      <c r="AC3" s="212"/>
      <c r="AD3" s="212"/>
      <c r="AE3" s="212"/>
      <c r="AF3" s="212"/>
      <c r="AG3" s="212"/>
      <c r="AH3" s="212"/>
      <c r="AI3" s="212"/>
      <c r="AJ3" s="212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X3" s="16"/>
    </row>
    <row r="4" spans="1:63" x14ac:dyDescent="0.25">
      <c r="A4" s="2"/>
      <c r="B4" s="19" t="s">
        <v>5</v>
      </c>
      <c r="C4" s="20" t="s">
        <v>56</v>
      </c>
      <c r="D4" s="20" t="s">
        <v>55</v>
      </c>
      <c r="E4" s="20" t="s">
        <v>59</v>
      </c>
      <c r="F4" s="20" t="s">
        <v>60</v>
      </c>
      <c r="G4" s="20" t="s">
        <v>10</v>
      </c>
      <c r="H4" s="20" t="s">
        <v>11</v>
      </c>
      <c r="I4" s="20" t="s">
        <v>12</v>
      </c>
      <c r="J4" s="20" t="s">
        <v>13</v>
      </c>
      <c r="K4" s="16"/>
      <c r="L4" s="14"/>
      <c r="M4" s="2"/>
      <c r="N4" s="19" t="s">
        <v>5</v>
      </c>
      <c r="O4" s="20" t="s">
        <v>6</v>
      </c>
      <c r="P4" s="20" t="s">
        <v>7</v>
      </c>
      <c r="Q4" s="20" t="s">
        <v>8</v>
      </c>
      <c r="R4" s="20" t="s">
        <v>9</v>
      </c>
      <c r="S4" s="20" t="s">
        <v>10</v>
      </c>
      <c r="T4" s="20" t="s">
        <v>11</v>
      </c>
      <c r="U4" s="20" t="s">
        <v>12</v>
      </c>
      <c r="V4" s="20" t="s">
        <v>13</v>
      </c>
      <c r="W4" s="24"/>
      <c r="X4" s="24"/>
      <c r="Y4" s="24"/>
      <c r="Z4" s="14"/>
      <c r="AA4" s="2"/>
      <c r="AB4" s="19" t="s">
        <v>5</v>
      </c>
      <c r="AC4" s="20" t="s">
        <v>6</v>
      </c>
      <c r="AD4" s="20" t="s">
        <v>7</v>
      </c>
      <c r="AE4" s="20" t="s">
        <v>8</v>
      </c>
      <c r="AF4" s="20" t="s">
        <v>9</v>
      </c>
      <c r="AG4" s="20" t="s">
        <v>10</v>
      </c>
      <c r="AH4" s="20" t="s">
        <v>11</v>
      </c>
      <c r="AI4" s="20" t="s">
        <v>12</v>
      </c>
      <c r="AJ4" s="20" t="s">
        <v>13</v>
      </c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</row>
    <row r="5" spans="1:63" x14ac:dyDescent="0.25">
      <c r="A5" s="2"/>
      <c r="B5" s="3" t="s">
        <v>14</v>
      </c>
      <c r="C5" s="3">
        <v>1.5</v>
      </c>
      <c r="D5" s="3">
        <v>1.46</v>
      </c>
      <c r="E5" s="3">
        <v>1.52</v>
      </c>
      <c r="F5" s="3">
        <v>1.41</v>
      </c>
      <c r="G5" s="3">
        <v>1.45</v>
      </c>
      <c r="H5" s="3">
        <v>1.52</v>
      </c>
      <c r="I5" s="3">
        <v>1.44</v>
      </c>
      <c r="J5" s="3">
        <v>1.42</v>
      </c>
      <c r="K5" s="24"/>
      <c r="L5" s="14"/>
      <c r="M5" s="2"/>
      <c r="N5" s="3" t="s">
        <v>14</v>
      </c>
      <c r="O5" s="3">
        <v>1.5</v>
      </c>
      <c r="P5" s="3">
        <v>1.46</v>
      </c>
      <c r="Q5" s="3">
        <v>1.52</v>
      </c>
      <c r="R5" s="3">
        <v>1.41</v>
      </c>
      <c r="S5" s="3">
        <v>1.45</v>
      </c>
      <c r="T5" s="3">
        <v>1.52</v>
      </c>
      <c r="U5" s="3">
        <v>1.44</v>
      </c>
      <c r="V5" s="3">
        <v>1.42</v>
      </c>
      <c r="W5" s="24"/>
      <c r="X5" s="24"/>
      <c r="Y5" s="24"/>
      <c r="Z5" s="22"/>
      <c r="AA5" s="2"/>
      <c r="AB5" s="3" t="s">
        <v>14</v>
      </c>
      <c r="AC5" s="3">
        <f>O5</f>
        <v>1.5</v>
      </c>
      <c r="AD5" s="3">
        <f t="shared" ref="AD5:AJ10" si="0">P5</f>
        <v>1.46</v>
      </c>
      <c r="AE5" s="3">
        <f t="shared" si="0"/>
        <v>1.52</v>
      </c>
      <c r="AF5" s="3">
        <f t="shared" si="0"/>
        <v>1.41</v>
      </c>
      <c r="AG5" s="3">
        <f t="shared" si="0"/>
        <v>1.45</v>
      </c>
      <c r="AH5" s="3">
        <f t="shared" si="0"/>
        <v>1.52</v>
      </c>
      <c r="AI5" s="3">
        <f t="shared" si="0"/>
        <v>1.44</v>
      </c>
      <c r="AJ5" s="3">
        <f t="shared" si="0"/>
        <v>1.42</v>
      </c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63" x14ac:dyDescent="0.25">
      <c r="A6" s="2"/>
      <c r="B6" s="3" t="s">
        <v>15</v>
      </c>
      <c r="C6" s="3">
        <v>4.96</v>
      </c>
      <c r="D6" s="3">
        <v>3.43</v>
      </c>
      <c r="E6" s="3">
        <v>4.17</v>
      </c>
      <c r="F6" s="3">
        <v>4.3</v>
      </c>
      <c r="G6" s="3">
        <v>5.93</v>
      </c>
      <c r="H6" s="3">
        <v>4.92</v>
      </c>
      <c r="I6" s="3">
        <v>5.61</v>
      </c>
      <c r="J6" s="3">
        <v>7.46</v>
      </c>
      <c r="K6" s="24"/>
      <c r="L6" s="14"/>
      <c r="M6" s="2"/>
      <c r="N6" s="3" t="s">
        <v>15</v>
      </c>
      <c r="O6" s="3">
        <v>4.96</v>
      </c>
      <c r="P6" s="3">
        <v>3.43</v>
      </c>
      <c r="Q6" s="3">
        <v>4.17</v>
      </c>
      <c r="R6" s="3">
        <v>4.3</v>
      </c>
      <c r="S6" s="3">
        <v>5.93</v>
      </c>
      <c r="T6" s="3">
        <v>4.92</v>
      </c>
      <c r="U6" s="3">
        <v>5.61</v>
      </c>
      <c r="V6" s="3">
        <v>7.46</v>
      </c>
      <c r="W6" s="24"/>
      <c r="X6" s="24"/>
      <c r="Y6" s="24"/>
      <c r="Z6" s="22"/>
      <c r="AA6" s="2"/>
      <c r="AB6" s="3" t="s">
        <v>15</v>
      </c>
      <c r="AC6" s="3">
        <f t="shared" ref="AC6:AC10" si="1">O6</f>
        <v>4.96</v>
      </c>
      <c r="AD6" s="3">
        <f t="shared" si="0"/>
        <v>3.43</v>
      </c>
      <c r="AE6" s="3">
        <f t="shared" si="0"/>
        <v>4.17</v>
      </c>
      <c r="AF6" s="3">
        <f t="shared" si="0"/>
        <v>4.3</v>
      </c>
      <c r="AG6" s="3">
        <f t="shared" si="0"/>
        <v>5.93</v>
      </c>
      <c r="AH6" s="3">
        <f t="shared" si="0"/>
        <v>4.92</v>
      </c>
      <c r="AI6" s="3">
        <f t="shared" si="0"/>
        <v>5.61</v>
      </c>
      <c r="AJ6" s="3">
        <f t="shared" si="0"/>
        <v>7.46</v>
      </c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63" x14ac:dyDescent="0.25">
      <c r="A7" s="24"/>
      <c r="B7" s="3" t="s">
        <v>16</v>
      </c>
      <c r="C7" s="3">
        <f>C6-C5</f>
        <v>3.46</v>
      </c>
      <c r="D7" s="3">
        <f t="shared" ref="D7:J7" si="2">D6-D5</f>
        <v>1.9700000000000002</v>
      </c>
      <c r="E7" s="3">
        <f t="shared" si="2"/>
        <v>2.65</v>
      </c>
      <c r="F7" s="3">
        <f t="shared" si="2"/>
        <v>2.8899999999999997</v>
      </c>
      <c r="G7" s="3">
        <f t="shared" si="2"/>
        <v>4.4799999999999995</v>
      </c>
      <c r="H7" s="3">
        <f t="shared" si="2"/>
        <v>3.4</v>
      </c>
      <c r="I7" s="3">
        <f t="shared" si="2"/>
        <v>4.17</v>
      </c>
      <c r="J7" s="3">
        <f t="shared" si="2"/>
        <v>6.04</v>
      </c>
      <c r="K7" s="24"/>
      <c r="L7" s="14"/>
      <c r="M7" s="24"/>
      <c r="N7" s="3" t="s">
        <v>16</v>
      </c>
      <c r="O7" s="3">
        <f>O6-O5</f>
        <v>3.46</v>
      </c>
      <c r="P7" s="3">
        <f t="shared" ref="P7" si="3">P6-P5</f>
        <v>1.9700000000000002</v>
      </c>
      <c r="Q7" s="3">
        <f t="shared" ref="Q7" si="4">Q6-Q5</f>
        <v>2.65</v>
      </c>
      <c r="R7" s="3">
        <f t="shared" ref="R7" si="5">R6-R5</f>
        <v>2.8899999999999997</v>
      </c>
      <c r="S7" s="3">
        <f t="shared" ref="S7" si="6">S6-S5</f>
        <v>4.4799999999999995</v>
      </c>
      <c r="T7" s="3">
        <f t="shared" ref="T7" si="7">T6-T5</f>
        <v>3.4</v>
      </c>
      <c r="U7" s="3">
        <f t="shared" ref="U7" si="8">U6-U5</f>
        <v>4.17</v>
      </c>
      <c r="V7" s="3">
        <f t="shared" ref="V7" si="9">V6-V5</f>
        <v>6.04</v>
      </c>
      <c r="W7" s="24"/>
      <c r="X7" s="24"/>
      <c r="Y7" s="24"/>
      <c r="Z7" s="22"/>
      <c r="AA7" s="24"/>
      <c r="AB7" s="3" t="s">
        <v>16</v>
      </c>
      <c r="AC7" s="3">
        <f t="shared" si="1"/>
        <v>3.46</v>
      </c>
      <c r="AD7" s="3">
        <f t="shared" si="0"/>
        <v>1.9700000000000002</v>
      </c>
      <c r="AE7" s="3">
        <f t="shared" si="0"/>
        <v>2.65</v>
      </c>
      <c r="AF7" s="3">
        <f t="shared" si="0"/>
        <v>2.8899999999999997</v>
      </c>
      <c r="AG7" s="3">
        <f t="shared" si="0"/>
        <v>4.4799999999999995</v>
      </c>
      <c r="AH7" s="3">
        <f t="shared" si="0"/>
        <v>3.4</v>
      </c>
      <c r="AI7" s="3">
        <f t="shared" si="0"/>
        <v>4.17</v>
      </c>
      <c r="AJ7" s="3">
        <f t="shared" si="0"/>
        <v>6.04</v>
      </c>
      <c r="AK7" s="24"/>
      <c r="AL7" s="24"/>
      <c r="AM7" s="24"/>
      <c r="AN7" s="211" t="s">
        <v>89</v>
      </c>
      <c r="AO7" s="212"/>
      <c r="AP7" s="212"/>
      <c r="AQ7" s="212"/>
      <c r="AR7" s="212"/>
      <c r="AS7" s="212"/>
      <c r="AT7" s="212"/>
      <c r="AU7" s="212"/>
      <c r="AV7" s="212"/>
    </row>
    <row r="8" spans="1:63" x14ac:dyDescent="0.25">
      <c r="A8" s="2"/>
      <c r="B8" s="3" t="s">
        <v>17</v>
      </c>
      <c r="C8" s="3">
        <v>1.5010750630403464</v>
      </c>
      <c r="D8" s="3">
        <v>1.5251890289879366</v>
      </c>
      <c r="E8" s="3">
        <v>1.6173879673753646</v>
      </c>
      <c r="F8" s="3">
        <v>1.5303210746951219</v>
      </c>
      <c r="G8" s="3">
        <v>1.49482343301006</v>
      </c>
      <c r="H8" s="3">
        <v>1.5803499268780783</v>
      </c>
      <c r="I8" s="3">
        <v>1.6936135008072233</v>
      </c>
      <c r="J8" s="3">
        <v>1.5475108250268488</v>
      </c>
      <c r="K8" s="24"/>
      <c r="L8" s="14"/>
      <c r="M8" s="2"/>
      <c r="N8" s="3" t="s">
        <v>17</v>
      </c>
      <c r="O8" s="3">
        <v>1.5010750630403464</v>
      </c>
      <c r="P8" s="3">
        <v>1.5251890289879366</v>
      </c>
      <c r="Q8" s="3">
        <v>1.6173879673753646</v>
      </c>
      <c r="R8" s="3">
        <v>1.5303210746951219</v>
      </c>
      <c r="S8" s="3">
        <v>1.49482343301006</v>
      </c>
      <c r="T8" s="3">
        <v>1.5803499268780783</v>
      </c>
      <c r="U8" s="3">
        <v>1.6936135008072233</v>
      </c>
      <c r="V8" s="3">
        <v>1.5475108250268488</v>
      </c>
      <c r="W8" s="24"/>
      <c r="X8" s="24"/>
      <c r="Y8" s="24"/>
      <c r="Z8" s="22"/>
      <c r="AA8" s="2"/>
      <c r="AB8" s="3" t="s">
        <v>17</v>
      </c>
      <c r="AC8" s="3">
        <f t="shared" si="1"/>
        <v>1.5010750630403464</v>
      </c>
      <c r="AD8" s="3">
        <f t="shared" si="0"/>
        <v>1.5251890289879366</v>
      </c>
      <c r="AE8" s="3">
        <f t="shared" si="0"/>
        <v>1.6173879673753646</v>
      </c>
      <c r="AF8" s="3">
        <f t="shared" si="0"/>
        <v>1.5303210746951219</v>
      </c>
      <c r="AG8" s="3">
        <f t="shared" si="0"/>
        <v>1.49482343301006</v>
      </c>
      <c r="AH8" s="3">
        <f t="shared" si="0"/>
        <v>1.5803499268780783</v>
      </c>
      <c r="AI8" s="3">
        <f t="shared" si="0"/>
        <v>1.6936135008072233</v>
      </c>
      <c r="AJ8" s="3">
        <f t="shared" si="0"/>
        <v>1.5475108250268488</v>
      </c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63" x14ac:dyDescent="0.25">
      <c r="A9" s="2"/>
      <c r="B9" s="3" t="s">
        <v>18</v>
      </c>
      <c r="C9" s="3">
        <v>3.53</v>
      </c>
      <c r="D9" s="3">
        <v>2.76</v>
      </c>
      <c r="E9" s="3">
        <v>2.96</v>
      </c>
      <c r="F9" s="3">
        <v>2.67</v>
      </c>
      <c r="G9" s="3">
        <v>3.59</v>
      </c>
      <c r="H9" s="3">
        <v>3</v>
      </c>
      <c r="I9" s="3">
        <v>3.58</v>
      </c>
      <c r="J9" s="3">
        <v>4.16</v>
      </c>
      <c r="K9" s="24"/>
      <c r="L9" s="14"/>
      <c r="M9" s="2"/>
      <c r="N9" s="3" t="s">
        <v>18</v>
      </c>
      <c r="O9" s="3">
        <v>3.53</v>
      </c>
      <c r="P9" s="3">
        <v>2.76</v>
      </c>
      <c r="Q9" s="3">
        <v>2.96</v>
      </c>
      <c r="R9" s="3">
        <v>2.67</v>
      </c>
      <c r="S9" s="3">
        <v>3.59</v>
      </c>
      <c r="T9" s="3">
        <v>3</v>
      </c>
      <c r="U9" s="3">
        <v>3.58</v>
      </c>
      <c r="V9" s="3">
        <v>4.16</v>
      </c>
      <c r="W9" s="24"/>
      <c r="X9" s="24"/>
      <c r="Y9" s="24"/>
      <c r="Z9" s="22"/>
      <c r="AA9" s="2"/>
      <c r="AB9" s="3" t="s">
        <v>18</v>
      </c>
      <c r="AC9" s="3">
        <f t="shared" si="1"/>
        <v>3.53</v>
      </c>
      <c r="AD9" s="3">
        <f t="shared" si="0"/>
        <v>2.76</v>
      </c>
      <c r="AE9" s="3">
        <f t="shared" si="0"/>
        <v>2.96</v>
      </c>
      <c r="AF9" s="3">
        <f t="shared" si="0"/>
        <v>2.67</v>
      </c>
      <c r="AG9" s="3">
        <f t="shared" si="0"/>
        <v>3.59</v>
      </c>
      <c r="AH9" s="3">
        <f t="shared" si="0"/>
        <v>3</v>
      </c>
      <c r="AI9" s="3">
        <f t="shared" si="0"/>
        <v>3.58</v>
      </c>
      <c r="AJ9" s="3">
        <f t="shared" si="0"/>
        <v>4.16</v>
      </c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Y9" s="216" t="s">
        <v>105</v>
      </c>
      <c r="AZ9" s="216"/>
      <c r="BA9" s="216"/>
      <c r="BB9" s="216"/>
      <c r="BC9" s="216"/>
      <c r="BD9" s="216"/>
      <c r="BE9" s="216"/>
      <c r="BF9" s="216"/>
    </row>
    <row r="10" spans="1:63" x14ac:dyDescent="0.25">
      <c r="A10" s="24"/>
      <c r="B10" s="3" t="s">
        <v>16</v>
      </c>
      <c r="C10" s="3">
        <f>C9-C8</f>
        <v>2.0289249369596534</v>
      </c>
      <c r="D10" s="3">
        <f t="shared" ref="D10:J10" si="10">D9-D8</f>
        <v>1.2348109710120632</v>
      </c>
      <c r="E10" s="3">
        <f t="shared" si="10"/>
        <v>1.3426120326246354</v>
      </c>
      <c r="F10" s="3">
        <f t="shared" si="10"/>
        <v>1.139678925304878</v>
      </c>
      <c r="G10" s="3">
        <f t="shared" si="10"/>
        <v>2.0951765669899398</v>
      </c>
      <c r="H10" s="3">
        <f t="shared" si="10"/>
        <v>1.4196500731219217</v>
      </c>
      <c r="I10" s="3">
        <f t="shared" si="10"/>
        <v>1.8863864991927768</v>
      </c>
      <c r="J10" s="3">
        <f t="shared" si="10"/>
        <v>2.6124891749731516</v>
      </c>
      <c r="K10" s="24"/>
      <c r="L10" s="14"/>
      <c r="M10" s="24"/>
      <c r="N10" s="3" t="s">
        <v>16</v>
      </c>
      <c r="O10" s="3">
        <f>O9-O8</f>
        <v>2.0289249369596534</v>
      </c>
      <c r="P10" s="3">
        <f t="shared" ref="P10" si="11">P9-P8</f>
        <v>1.2348109710120632</v>
      </c>
      <c r="Q10" s="3">
        <f t="shared" ref="Q10" si="12">Q9-Q8</f>
        <v>1.3426120326246354</v>
      </c>
      <c r="R10" s="3">
        <f t="shared" ref="R10" si="13">R9-R8</f>
        <v>1.139678925304878</v>
      </c>
      <c r="S10" s="3">
        <f t="shared" ref="S10" si="14">S9-S8</f>
        <v>2.0951765669899398</v>
      </c>
      <c r="T10" s="3">
        <f t="shared" ref="T10" si="15">T9-T8</f>
        <v>1.4196500731219217</v>
      </c>
      <c r="U10" s="3">
        <f t="shared" ref="U10" si="16">U9-U8</f>
        <v>1.8863864991927768</v>
      </c>
      <c r="V10" s="3">
        <f t="shared" ref="V10" si="17">V9-V8</f>
        <v>2.6124891749731516</v>
      </c>
      <c r="W10" s="24"/>
      <c r="X10" s="24"/>
      <c r="Y10" s="24"/>
      <c r="Z10" s="22"/>
      <c r="AA10" s="24"/>
      <c r="AB10" s="3" t="s">
        <v>16</v>
      </c>
      <c r="AC10" s="3">
        <f t="shared" si="1"/>
        <v>2.0289249369596534</v>
      </c>
      <c r="AD10" s="3">
        <f t="shared" si="0"/>
        <v>1.2348109710120632</v>
      </c>
      <c r="AE10" s="3">
        <f t="shared" si="0"/>
        <v>1.3426120326246354</v>
      </c>
      <c r="AF10" s="3">
        <f t="shared" si="0"/>
        <v>1.139678925304878</v>
      </c>
      <c r="AG10" s="3">
        <f t="shared" si="0"/>
        <v>2.0951765669899398</v>
      </c>
      <c r="AH10" s="3">
        <f t="shared" si="0"/>
        <v>1.4196500731219217</v>
      </c>
      <c r="AI10" s="3">
        <f t="shared" si="0"/>
        <v>1.8863864991927768</v>
      </c>
      <c r="AJ10" s="3">
        <f t="shared" si="0"/>
        <v>2.6124891749731516</v>
      </c>
      <c r="AK10" s="24"/>
      <c r="AL10" s="24"/>
      <c r="AM10" s="24"/>
      <c r="AN10" s="24"/>
      <c r="AO10" s="18" t="s">
        <v>24</v>
      </c>
      <c r="AP10" s="18" t="s">
        <v>25</v>
      </c>
      <c r="AQ10" s="18" t="s">
        <v>26</v>
      </c>
      <c r="AR10" s="18" t="s">
        <v>27</v>
      </c>
      <c r="AS10" s="18"/>
      <c r="AT10" s="24"/>
      <c r="AU10" s="24"/>
      <c r="AV10" s="24"/>
    </row>
    <row r="11" spans="1:63" x14ac:dyDescent="0.25">
      <c r="A11" s="6" t="s">
        <v>19</v>
      </c>
      <c r="B11" s="7">
        <v>0</v>
      </c>
      <c r="C11" s="26">
        <v>1.5010750630403464</v>
      </c>
      <c r="D11" s="4">
        <v>1.5251890289879366</v>
      </c>
      <c r="E11" s="4">
        <v>1.6173879673753646</v>
      </c>
      <c r="F11" s="4">
        <v>1.5303210746951219</v>
      </c>
      <c r="G11" s="4">
        <v>1.49482343301006</v>
      </c>
      <c r="H11" s="4">
        <v>1.5803499268780783</v>
      </c>
      <c r="I11" s="4">
        <v>1.6936135008072233</v>
      </c>
      <c r="J11" s="4">
        <v>1.5475108250268488</v>
      </c>
      <c r="K11" s="24"/>
      <c r="L11" s="14"/>
      <c r="M11" s="6" t="s">
        <v>19</v>
      </c>
      <c r="N11" s="7">
        <v>0</v>
      </c>
      <c r="O11" s="39">
        <f t="shared" ref="O11:S24" si="18">C11-C$8</f>
        <v>0</v>
      </c>
      <c r="P11" s="39">
        <f t="shared" si="18"/>
        <v>0</v>
      </c>
      <c r="Q11" s="39">
        <f t="shared" si="18"/>
        <v>0</v>
      </c>
      <c r="R11" s="39">
        <f t="shared" si="18"/>
        <v>0</v>
      </c>
      <c r="S11" s="39">
        <f t="shared" si="18"/>
        <v>0</v>
      </c>
      <c r="T11" s="39">
        <f t="shared" ref="T11:T24" si="19">H11-H$8</f>
        <v>0</v>
      </c>
      <c r="U11" s="39">
        <f t="shared" ref="U11:U24" si="20">I11-I$8</f>
        <v>0</v>
      </c>
      <c r="V11" s="39">
        <f t="shared" ref="V11" si="21">J11-J$8</f>
        <v>0</v>
      </c>
      <c r="W11" s="24"/>
      <c r="X11" s="24"/>
      <c r="Y11" s="24"/>
      <c r="Z11" s="22"/>
      <c r="AA11" s="6" t="s">
        <v>19</v>
      </c>
      <c r="AB11" s="7">
        <v>0</v>
      </c>
      <c r="AC11" s="4">
        <f t="shared" ref="AC11:AJ24" si="22">(O11*100)/O$7</f>
        <v>0</v>
      </c>
      <c r="AD11" s="4">
        <f t="shared" si="22"/>
        <v>0</v>
      </c>
      <c r="AE11" s="4">
        <f t="shared" si="22"/>
        <v>0</v>
      </c>
      <c r="AF11" s="4">
        <f t="shared" si="22"/>
        <v>0</v>
      </c>
      <c r="AG11" s="4">
        <f t="shared" si="22"/>
        <v>0</v>
      </c>
      <c r="AH11" s="4">
        <f t="shared" si="22"/>
        <v>0</v>
      </c>
      <c r="AI11" s="4">
        <f t="shared" si="22"/>
        <v>0</v>
      </c>
      <c r="AJ11" s="4">
        <f t="shared" si="22"/>
        <v>0</v>
      </c>
      <c r="AK11" s="16"/>
      <c r="AL11" s="16"/>
      <c r="AM11" s="16"/>
      <c r="AN11" s="16">
        <v>0</v>
      </c>
      <c r="AO11" s="16">
        <f>AVERAGE(AC11:AJ11)</f>
        <v>0</v>
      </c>
      <c r="AP11" s="24">
        <f>COUNT(AC11:AJ11)</f>
        <v>8</v>
      </c>
      <c r="AQ11" s="28">
        <f>STDEV(AC11:AJ11)</f>
        <v>0</v>
      </c>
      <c r="AR11" s="28">
        <f>(AQ11)/SQRT(AP11)</f>
        <v>0</v>
      </c>
      <c r="AS11" s="24"/>
      <c r="AT11" s="24"/>
      <c r="AU11" s="24"/>
      <c r="AV11" s="24"/>
      <c r="AX11" s="46">
        <f>AB11</f>
        <v>0</v>
      </c>
      <c r="AY11" s="45" t="s">
        <v>6</v>
      </c>
      <c r="AZ11" s="45" t="s">
        <v>7</v>
      </c>
      <c r="BA11" s="45" t="s">
        <v>8</v>
      </c>
      <c r="BB11" s="45" t="s">
        <v>9</v>
      </c>
      <c r="BC11" s="45" t="s">
        <v>10</v>
      </c>
      <c r="BD11" s="45" t="s">
        <v>11</v>
      </c>
      <c r="BE11" s="45" t="s">
        <v>12</v>
      </c>
      <c r="BF11" s="45" t="s">
        <v>13</v>
      </c>
    </row>
    <row r="12" spans="1:63" x14ac:dyDescent="0.25">
      <c r="A12" s="2"/>
      <c r="B12" s="7">
        <v>2</v>
      </c>
      <c r="C12" s="4">
        <v>2.5740273775216149</v>
      </c>
      <c r="D12" s="4">
        <v>2.056996690683647</v>
      </c>
      <c r="E12" s="4">
        <v>2.0559103509897341</v>
      </c>
      <c r="F12" s="4">
        <v>1.811512851456639</v>
      </c>
      <c r="G12" s="4">
        <v>2.5718839798850563</v>
      </c>
      <c r="H12" s="4">
        <v>2.3094644781403932</v>
      </c>
      <c r="I12" s="4">
        <v>3.1607345730686442</v>
      </c>
      <c r="J12" s="4">
        <v>2.1464357274438099</v>
      </c>
      <c r="K12" s="24"/>
      <c r="L12" s="14"/>
      <c r="M12" s="2"/>
      <c r="N12" s="7">
        <v>2</v>
      </c>
      <c r="O12" s="40">
        <f t="shared" si="18"/>
        <v>1.0729523144812685</v>
      </c>
      <c r="P12" s="39">
        <f t="shared" si="18"/>
        <v>0.53180766169571037</v>
      </c>
      <c r="Q12" s="39">
        <f>E12-E$8</f>
        <v>0.43852238361436946</v>
      </c>
      <c r="R12" s="39">
        <f t="shared" si="18"/>
        <v>0.28119177676151708</v>
      </c>
      <c r="S12" s="39">
        <f t="shared" si="18"/>
        <v>1.0770605468749963</v>
      </c>
      <c r="T12" s="40">
        <f t="shared" si="19"/>
        <v>0.72911455126231495</v>
      </c>
      <c r="U12" s="39">
        <f t="shared" si="20"/>
        <v>1.467121072261421</v>
      </c>
      <c r="V12" s="39">
        <f>J12-J$8</f>
        <v>0.59892490241696117</v>
      </c>
      <c r="W12" s="24"/>
      <c r="X12" s="24"/>
      <c r="Y12" s="24"/>
      <c r="Z12" s="22"/>
      <c r="AA12" s="2"/>
      <c r="AB12" s="7">
        <v>2</v>
      </c>
      <c r="AC12" s="4">
        <f t="shared" si="22"/>
        <v>31.010182499458629</v>
      </c>
      <c r="AD12" s="4">
        <f t="shared" si="22"/>
        <v>26.995312776431994</v>
      </c>
      <c r="AE12" s="4">
        <f>(Q12*100)/Q$7</f>
        <v>16.548014476013943</v>
      </c>
      <c r="AF12" s="4">
        <f t="shared" si="22"/>
        <v>9.729819265104398</v>
      </c>
      <c r="AG12" s="4">
        <f t="shared" si="22"/>
        <v>24.041530064174026</v>
      </c>
      <c r="AH12" s="4">
        <f t="shared" si="22"/>
        <v>21.444545625362203</v>
      </c>
      <c r="AI12" s="4">
        <f t="shared" si="22"/>
        <v>35.182759526652788</v>
      </c>
      <c r="AJ12" s="4">
        <f t="shared" si="22"/>
        <v>9.9159752055788264</v>
      </c>
      <c r="AK12" s="16"/>
      <c r="AL12" s="16"/>
      <c r="AM12" s="16"/>
      <c r="AN12" s="16">
        <v>2</v>
      </c>
      <c r="AO12" s="16">
        <f t="shared" ref="AO12:AO23" si="23">AVERAGE(AC12:AJ12)</f>
        <v>21.858517429847105</v>
      </c>
      <c r="AP12" s="24">
        <f t="shared" ref="AP12:AP24" si="24">COUNT(AC12:AJ12)</f>
        <v>8</v>
      </c>
      <c r="AQ12" s="24">
        <f t="shared" ref="AQ12:AQ23" si="25">STDEV(AC12:AJ12)</f>
        <v>9.3391882472453922</v>
      </c>
      <c r="AR12" s="24">
        <f>(AQ12)/SQRT(AP12)</f>
        <v>3.3019016702024615</v>
      </c>
      <c r="AS12" s="24"/>
      <c r="AT12" s="24"/>
      <c r="AU12" s="24"/>
      <c r="AV12" s="24"/>
      <c r="AX12" s="46">
        <f t="shared" ref="AX12:AX24" si="26">AB12</f>
        <v>2</v>
      </c>
      <c r="AY12">
        <f t="shared" ref="AY12:AY24" si="27">(($AB12-$AB11)*AC11)+(($AB12-$AB11)*(AC12-AC11)/2)</f>
        <v>31.010182499458629</v>
      </c>
      <c r="AZ12">
        <f t="shared" ref="AZ12:AZ24" si="28">(($AB12-$AB11)*AD11)+(($AB12-$AB11)*(AD12-AD11)/2)</f>
        <v>26.995312776431994</v>
      </c>
      <c r="BA12">
        <f t="shared" ref="BA12:BA24" si="29">(($AB12-$AB11)*AE11)+(($AB12-$AB11)*(AE12-AE11)/2)</f>
        <v>16.548014476013943</v>
      </c>
      <c r="BB12">
        <f t="shared" ref="BB12:BB24" si="30">(($AB12-$AB11)*AF11)+(($AB12-$AB11)*(AF12-AF11)/2)</f>
        <v>9.729819265104398</v>
      </c>
      <c r="BC12">
        <f t="shared" ref="BC12:BC24" si="31">(($AB12-$AB11)*AG11)+(($AB12-$AB11)*(AG12-AG11)/2)</f>
        <v>24.041530064174026</v>
      </c>
      <c r="BD12">
        <f t="shared" ref="BD12:BD24" si="32">(($AB12-$AB11)*AH11)+(($AB12-$AB11)*(AH12-AH11)/2)</f>
        <v>21.444545625362203</v>
      </c>
      <c r="BE12">
        <f t="shared" ref="BE12:BE24" si="33">(($AB12-$AB11)*AI11)+(($AB12-$AB11)*(AI12-AI11)/2)</f>
        <v>35.182759526652788</v>
      </c>
      <c r="BF12">
        <f t="shared" ref="BF12:BF24" si="34">(($AB12-$AB11)*AJ11)+(($AB12-$AB11)*(AJ12-AJ11)/2)</f>
        <v>9.9159752055788264</v>
      </c>
    </row>
    <row r="13" spans="1:63" x14ac:dyDescent="0.25">
      <c r="A13" s="2"/>
      <c r="B13" s="5">
        <v>4</v>
      </c>
      <c r="C13" s="4">
        <v>3.1984504457853031</v>
      </c>
      <c r="D13" s="4">
        <v>2.4660795073726547</v>
      </c>
      <c r="E13" s="4">
        <v>2.4944327346041035</v>
      </c>
      <c r="F13" s="4">
        <v>2.0678935890921419</v>
      </c>
      <c r="G13" s="4">
        <v>3.4225176230244241</v>
      </c>
      <c r="H13" s="4">
        <v>2.6477134967672402</v>
      </c>
      <c r="I13" s="4">
        <v>3.5475873931176758</v>
      </c>
      <c r="J13" s="4">
        <v>2.6616146489068897</v>
      </c>
      <c r="K13" s="24"/>
      <c r="L13" s="14"/>
      <c r="M13" s="2"/>
      <c r="N13" s="5">
        <v>4</v>
      </c>
      <c r="O13" s="40">
        <f t="shared" si="18"/>
        <v>1.6973753827449567</v>
      </c>
      <c r="P13" s="39">
        <f t="shared" si="18"/>
        <v>0.94089047838471807</v>
      </c>
      <c r="Q13" s="39">
        <f t="shared" si="18"/>
        <v>0.87704476722873892</v>
      </c>
      <c r="R13" s="39">
        <f>F13-F$8</f>
        <v>0.53757251439702003</v>
      </c>
      <c r="S13" s="39">
        <f t="shared" si="18"/>
        <v>1.927694190014364</v>
      </c>
      <c r="T13" s="40">
        <f t="shared" si="19"/>
        <v>1.0673635698891619</v>
      </c>
      <c r="U13" s="39">
        <f t="shared" si="20"/>
        <v>1.8539738923104525</v>
      </c>
      <c r="V13" s="39">
        <f t="shared" ref="V13:V23" si="35">J13-J$8</f>
        <v>1.1141038238800409</v>
      </c>
      <c r="W13" s="24"/>
      <c r="X13" s="24"/>
      <c r="Y13" s="24"/>
      <c r="Z13" s="22"/>
      <c r="AA13" s="2"/>
      <c r="AB13" s="5">
        <v>4</v>
      </c>
      <c r="AC13" s="4">
        <f t="shared" si="22"/>
        <v>49.057091986848462</v>
      </c>
      <c r="AD13" s="4">
        <f t="shared" si="22"/>
        <v>47.760937989071977</v>
      </c>
      <c r="AE13" s="4">
        <f t="shared" si="22"/>
        <v>33.096028952027886</v>
      </c>
      <c r="AF13" s="4">
        <f t="shared" si="22"/>
        <v>18.601125065640833</v>
      </c>
      <c r="AG13" s="4">
        <f t="shared" si="22"/>
        <v>43.028888169963487</v>
      </c>
      <c r="AH13" s="4">
        <f t="shared" si="22"/>
        <v>31.393046173210642</v>
      </c>
      <c r="AI13" s="4">
        <f t="shared" si="22"/>
        <v>44.459805570994064</v>
      </c>
      <c r="AJ13" s="4">
        <f t="shared" si="22"/>
        <v>18.445427547682797</v>
      </c>
      <c r="AK13" s="16"/>
      <c r="AL13" s="16"/>
      <c r="AM13" s="16"/>
      <c r="AN13" s="16">
        <v>4</v>
      </c>
      <c r="AO13" s="16">
        <f t="shared" si="23"/>
        <v>35.730293931930021</v>
      </c>
      <c r="AP13" s="24">
        <f t="shared" si="24"/>
        <v>8</v>
      </c>
      <c r="AQ13" s="24">
        <f t="shared" si="25"/>
        <v>12.362038067118556</v>
      </c>
      <c r="AR13" s="24">
        <f t="shared" ref="AR13:AR24" si="36">(AQ13)/SQRT(AP13)</f>
        <v>4.3706404732728856</v>
      </c>
      <c r="AS13" s="24"/>
      <c r="AT13" s="24"/>
      <c r="AU13" s="24"/>
      <c r="AV13" s="24"/>
      <c r="AX13" s="46">
        <f t="shared" si="26"/>
        <v>4</v>
      </c>
      <c r="AY13">
        <f t="shared" si="27"/>
        <v>80.067274486307099</v>
      </c>
      <c r="AZ13">
        <f t="shared" si="28"/>
        <v>74.756250765503978</v>
      </c>
      <c r="BA13">
        <f t="shared" si="29"/>
        <v>49.644043428041826</v>
      </c>
      <c r="BB13">
        <f t="shared" si="30"/>
        <v>28.330944330745233</v>
      </c>
      <c r="BC13">
        <f t="shared" si="31"/>
        <v>67.07041823413752</v>
      </c>
      <c r="BD13">
        <f t="shared" si="32"/>
        <v>52.837591798572845</v>
      </c>
      <c r="BE13">
        <f t="shared" si="33"/>
        <v>79.642565097646852</v>
      </c>
      <c r="BF13">
        <f t="shared" si="34"/>
        <v>28.361402753261622</v>
      </c>
    </row>
    <row r="14" spans="1:63" x14ac:dyDescent="0.25">
      <c r="A14" s="2"/>
      <c r="B14" s="5">
        <v>6</v>
      </c>
      <c r="C14" s="4">
        <v>3.4271124144452454</v>
      </c>
      <c r="D14" s="4">
        <v>2.6788025720509392</v>
      </c>
      <c r="E14" s="4">
        <v>2.7629158266129004</v>
      </c>
      <c r="F14" s="4">
        <v>2.3325446731029817</v>
      </c>
      <c r="G14" s="4">
        <v>3.5452894890445403</v>
      </c>
      <c r="H14" s="4">
        <v>2.7830131042179787</v>
      </c>
      <c r="I14" s="4">
        <v>3.5256900636809378</v>
      </c>
      <c r="J14" s="4">
        <v>2.880249996253474</v>
      </c>
      <c r="K14" s="24"/>
      <c r="L14" s="14"/>
      <c r="M14" s="2"/>
      <c r="N14" s="5">
        <v>6</v>
      </c>
      <c r="O14" s="40">
        <f t="shared" si="18"/>
        <v>1.926037351404899</v>
      </c>
      <c r="P14" s="39">
        <f t="shared" si="18"/>
        <v>1.1536135430630026</v>
      </c>
      <c r="Q14" s="39">
        <f t="shared" si="18"/>
        <v>1.1455278592375358</v>
      </c>
      <c r="R14" s="39">
        <f t="shared" si="18"/>
        <v>0.80222359840785984</v>
      </c>
      <c r="S14" s="39">
        <f t="shared" si="18"/>
        <v>2.0504660560344803</v>
      </c>
      <c r="T14" s="40">
        <f t="shared" si="19"/>
        <v>1.2026631773399004</v>
      </c>
      <c r="U14" s="39">
        <f t="shared" si="20"/>
        <v>1.8320765628737146</v>
      </c>
      <c r="V14" s="39">
        <f t="shared" si="35"/>
        <v>1.3327391712266252</v>
      </c>
      <c r="W14" s="24"/>
      <c r="X14" s="24"/>
      <c r="Y14" s="24"/>
      <c r="Z14" s="22"/>
      <c r="AA14" s="2"/>
      <c r="AB14" s="5">
        <v>6</v>
      </c>
      <c r="AC14" s="4">
        <f t="shared" si="22"/>
        <v>55.66581940476587</v>
      </c>
      <c r="AD14" s="4">
        <f t="shared" si="22"/>
        <v>58.559063099644796</v>
      </c>
      <c r="AE14" s="4">
        <f t="shared" si="22"/>
        <v>43.227466386322106</v>
      </c>
      <c r="AF14" s="4">
        <f t="shared" si="22"/>
        <v>27.758602021033216</v>
      </c>
      <c r="AG14" s="4">
        <f t="shared" si="22"/>
        <v>45.769331607912513</v>
      </c>
      <c r="AH14" s="4">
        <f t="shared" si="22"/>
        <v>35.372446392350014</v>
      </c>
      <c r="AI14" s="4">
        <f t="shared" si="22"/>
        <v>43.934689757163419</v>
      </c>
      <c r="AJ14" s="4">
        <f t="shared" si="22"/>
        <v>22.065218066665977</v>
      </c>
      <c r="AK14" s="16"/>
      <c r="AL14" s="16"/>
      <c r="AM14" s="16"/>
      <c r="AN14" s="16">
        <v>6</v>
      </c>
      <c r="AO14" s="16">
        <f t="shared" si="23"/>
        <v>41.544079591982239</v>
      </c>
      <c r="AP14" s="24">
        <f t="shared" si="24"/>
        <v>8</v>
      </c>
      <c r="AQ14" s="24">
        <f t="shared" si="25"/>
        <v>12.665415543900416</v>
      </c>
      <c r="AR14" s="24">
        <f t="shared" si="36"/>
        <v>4.4779006088187439</v>
      </c>
      <c r="AS14" s="24"/>
      <c r="AT14" s="24"/>
      <c r="AU14" s="24"/>
      <c r="AV14" s="24"/>
      <c r="AX14" s="46">
        <f t="shared" si="26"/>
        <v>6</v>
      </c>
      <c r="AY14">
        <f t="shared" si="27"/>
        <v>104.72291139161433</v>
      </c>
      <c r="AZ14">
        <f t="shared" si="28"/>
        <v>106.32000108871677</v>
      </c>
      <c r="BA14">
        <f t="shared" si="29"/>
        <v>76.32349533835</v>
      </c>
      <c r="BB14">
        <f t="shared" si="30"/>
        <v>46.359727086674049</v>
      </c>
      <c r="BC14">
        <f t="shared" si="31"/>
        <v>88.798219777876</v>
      </c>
      <c r="BD14">
        <f t="shared" si="32"/>
        <v>66.765492565560663</v>
      </c>
      <c r="BE14">
        <f t="shared" si="33"/>
        <v>88.39449532815749</v>
      </c>
      <c r="BF14">
        <f t="shared" si="34"/>
        <v>40.510645614348775</v>
      </c>
    </row>
    <row r="15" spans="1:63" x14ac:dyDescent="0.25">
      <c r="A15" s="2"/>
      <c r="B15" s="5">
        <v>8</v>
      </c>
      <c r="C15" s="4">
        <v>3.5238540165706063</v>
      </c>
      <c r="D15" s="4">
        <v>2.7442558227211808</v>
      </c>
      <c r="E15" s="4">
        <v>2.8971573726173006</v>
      </c>
      <c r="F15" s="4">
        <v>2.4979516006097562</v>
      </c>
      <c r="G15" s="4">
        <v>3.5365200700431032</v>
      </c>
      <c r="H15" s="4">
        <v>2.828112973368226</v>
      </c>
      <c r="I15" s="4">
        <v>3.3359132085625451</v>
      </c>
      <c r="J15" s="4">
        <v>2.9772096810900535</v>
      </c>
      <c r="K15" s="24"/>
      <c r="L15" s="14"/>
      <c r="M15" s="2"/>
      <c r="N15" s="5">
        <v>8</v>
      </c>
      <c r="O15" s="40">
        <f t="shared" si="18"/>
        <v>2.0227789535302598</v>
      </c>
      <c r="P15" s="39">
        <f t="shared" si="18"/>
        <v>1.2190667937332442</v>
      </c>
      <c r="Q15" s="39">
        <f t="shared" si="18"/>
        <v>1.2797694052419359</v>
      </c>
      <c r="R15" s="39">
        <f t="shared" si="18"/>
        <v>0.96763052591463428</v>
      </c>
      <c r="S15" s="39">
        <f t="shared" si="18"/>
        <v>2.0416966370330432</v>
      </c>
      <c r="T15" s="40">
        <f t="shared" si="19"/>
        <v>1.2477630464901477</v>
      </c>
      <c r="U15" s="39">
        <f t="shared" si="20"/>
        <v>1.6422997077553219</v>
      </c>
      <c r="V15" s="39">
        <f t="shared" si="35"/>
        <v>1.4296988560632047</v>
      </c>
      <c r="W15" s="24"/>
      <c r="X15" s="24"/>
      <c r="Y15" s="24"/>
      <c r="Z15" s="22"/>
      <c r="AA15" s="2"/>
      <c r="AB15" s="5">
        <v>8</v>
      </c>
      <c r="AC15" s="4">
        <f t="shared" si="22"/>
        <v>58.461819466192487</v>
      </c>
      <c r="AD15" s="4">
        <f t="shared" si="22"/>
        <v>61.881563133667214</v>
      </c>
      <c r="AE15" s="4">
        <f t="shared" si="22"/>
        <v>48.293185103469284</v>
      </c>
      <c r="AF15" s="4">
        <f t="shared" si="22"/>
        <v>33.482025118153445</v>
      </c>
      <c r="AG15" s="4">
        <f t="shared" si="22"/>
        <v>45.573585648059002</v>
      </c>
      <c r="AH15" s="4">
        <f t="shared" si="22"/>
        <v>36.698913132063169</v>
      </c>
      <c r="AI15" s="4">
        <f t="shared" si="22"/>
        <v>39.383686037297892</v>
      </c>
      <c r="AJ15" s="4">
        <f t="shared" si="22"/>
        <v>23.67051086197359</v>
      </c>
      <c r="AK15" s="16"/>
      <c r="AL15" s="16"/>
      <c r="AM15" s="16"/>
      <c r="AN15" s="16">
        <v>8</v>
      </c>
      <c r="AO15" s="16">
        <f t="shared" si="23"/>
        <v>43.430661062609509</v>
      </c>
      <c r="AP15" s="24">
        <f t="shared" si="24"/>
        <v>8</v>
      </c>
      <c r="AQ15" s="24">
        <f t="shared" si="25"/>
        <v>12.793642987153277</v>
      </c>
      <c r="AR15" s="24">
        <f t="shared" si="36"/>
        <v>4.5232358561478998</v>
      </c>
      <c r="AS15" s="24"/>
      <c r="AT15" s="24"/>
      <c r="AU15" s="24"/>
      <c r="AV15" s="24"/>
      <c r="AX15" s="46">
        <f t="shared" si="26"/>
        <v>8</v>
      </c>
      <c r="AY15">
        <f t="shared" si="27"/>
        <v>114.12763887095835</v>
      </c>
      <c r="AZ15">
        <f t="shared" si="28"/>
        <v>120.440626233312</v>
      </c>
      <c r="BA15">
        <f t="shared" si="29"/>
        <v>91.520651489791391</v>
      </c>
      <c r="BB15">
        <f t="shared" si="30"/>
        <v>61.240627139186657</v>
      </c>
      <c r="BC15">
        <f t="shared" si="31"/>
        <v>91.342917255971514</v>
      </c>
      <c r="BD15">
        <f t="shared" si="32"/>
        <v>72.071359524413182</v>
      </c>
      <c r="BE15">
        <f t="shared" si="33"/>
        <v>83.318375794461303</v>
      </c>
      <c r="BF15">
        <f t="shared" si="34"/>
        <v>45.735728928639567</v>
      </c>
    </row>
    <row r="16" spans="1:63" x14ac:dyDescent="0.25">
      <c r="A16" s="2"/>
      <c r="B16" s="5">
        <v>10</v>
      </c>
      <c r="C16" s="4">
        <v>3.4974699432636882</v>
      </c>
      <c r="D16" s="4">
        <v>2.6869842283847198</v>
      </c>
      <c r="E16" s="4">
        <v>2.9687528638196454</v>
      </c>
      <c r="F16" s="4">
        <v>2.5393033324864511</v>
      </c>
      <c r="G16" s="4">
        <v>3.4663647180316079</v>
      </c>
      <c r="H16" s="4">
        <v>2.8431462630849733</v>
      </c>
      <c r="I16" s="4">
        <v>3.2337256711911029</v>
      </c>
      <c r="J16" s="4">
        <v>2.9914736381125682</v>
      </c>
      <c r="K16" s="24"/>
      <c r="L16" s="14"/>
      <c r="M16" s="2"/>
      <c r="N16" s="5">
        <v>10</v>
      </c>
      <c r="O16" s="40">
        <f t="shared" si="18"/>
        <v>1.9963948802233418</v>
      </c>
      <c r="P16" s="39">
        <f t="shared" si="18"/>
        <v>1.1617951993967832</v>
      </c>
      <c r="Q16" s="39">
        <f t="shared" si="18"/>
        <v>1.3513648964442808</v>
      </c>
      <c r="R16" s="39">
        <f t="shared" si="18"/>
        <v>1.0089822577913292</v>
      </c>
      <c r="S16" s="39">
        <f t="shared" si="18"/>
        <v>1.9715412850215479</v>
      </c>
      <c r="T16" s="40">
        <f t="shared" si="19"/>
        <v>1.262796336206895</v>
      </c>
      <c r="U16" s="39">
        <f t="shared" si="20"/>
        <v>1.5401121703838796</v>
      </c>
      <c r="V16" s="39">
        <f t="shared" si="35"/>
        <v>1.4439628130857194</v>
      </c>
      <c r="W16" s="24"/>
      <c r="X16" s="24"/>
      <c r="Y16" s="24"/>
      <c r="Z16" s="22"/>
      <c r="AA16" s="2"/>
      <c r="AB16" s="5">
        <v>10</v>
      </c>
      <c r="AC16" s="4">
        <f t="shared" si="22"/>
        <v>57.69927399489427</v>
      </c>
      <c r="AD16" s="4">
        <f t="shared" si="22"/>
        <v>58.97437560389762</v>
      </c>
      <c r="AE16" s="4">
        <f t="shared" si="22"/>
        <v>50.994901752614375</v>
      </c>
      <c r="AF16" s="4">
        <f t="shared" si="22"/>
        <v>34.912880892433542</v>
      </c>
      <c r="AG16" s="4">
        <f t="shared" si="22"/>
        <v>44.007617969230978</v>
      </c>
      <c r="AH16" s="4">
        <f t="shared" si="22"/>
        <v>37.141068711967506</v>
      </c>
      <c r="AI16" s="4">
        <f t="shared" si="22"/>
        <v>36.93314557275491</v>
      </c>
      <c r="AJ16" s="4">
        <f t="shared" si="22"/>
        <v>23.906669090823168</v>
      </c>
      <c r="AK16" s="16"/>
      <c r="AL16" s="16"/>
      <c r="AM16" s="16"/>
      <c r="AN16" s="16">
        <v>10</v>
      </c>
      <c r="AO16" s="16">
        <f t="shared" si="23"/>
        <v>43.071241698577047</v>
      </c>
      <c r="AP16" s="24">
        <f t="shared" si="24"/>
        <v>8</v>
      </c>
      <c r="AQ16" s="24">
        <f t="shared" si="25"/>
        <v>12.172762663462345</v>
      </c>
      <c r="AR16" s="24">
        <f t="shared" si="36"/>
        <v>4.303721512554322</v>
      </c>
      <c r="AS16" s="24"/>
      <c r="AT16" s="24"/>
      <c r="AU16" s="24"/>
      <c r="AV16" s="24"/>
      <c r="AX16" s="46">
        <f t="shared" si="26"/>
        <v>10</v>
      </c>
      <c r="AY16">
        <f t="shared" si="27"/>
        <v>116.16109346108675</v>
      </c>
      <c r="AZ16">
        <f t="shared" si="28"/>
        <v>120.85593873756483</v>
      </c>
      <c r="BA16">
        <f t="shared" si="29"/>
        <v>99.288086856083652</v>
      </c>
      <c r="BB16">
        <f t="shared" si="30"/>
        <v>68.394906010586993</v>
      </c>
      <c r="BC16">
        <f t="shared" si="31"/>
        <v>89.581203617289987</v>
      </c>
      <c r="BD16">
        <f t="shared" si="32"/>
        <v>73.839981844030675</v>
      </c>
      <c r="BE16">
        <f t="shared" si="33"/>
        <v>76.316831610052802</v>
      </c>
      <c r="BF16">
        <f t="shared" si="34"/>
        <v>47.577179952796754</v>
      </c>
    </row>
    <row r="17" spans="1:72" x14ac:dyDescent="0.25">
      <c r="A17" s="2"/>
      <c r="B17" s="5">
        <v>12</v>
      </c>
      <c r="C17" s="4">
        <v>3.4798805610590779</v>
      </c>
      <c r="D17" s="4">
        <v>2.6869842283847198</v>
      </c>
      <c r="E17" s="4">
        <v>2.9419045546187661</v>
      </c>
      <c r="F17" s="4">
        <v>2.6137364498644988</v>
      </c>
      <c r="G17" s="4">
        <v>3.3874399470186773</v>
      </c>
      <c r="H17" s="4">
        <v>2.8506629079433488</v>
      </c>
      <c r="I17" s="4">
        <v>3.1680336828808904</v>
      </c>
      <c r="J17" s="4">
        <v>2.9810269838339809</v>
      </c>
      <c r="K17" s="24"/>
      <c r="L17" s="14"/>
      <c r="M17" s="2"/>
      <c r="N17" s="5">
        <v>12</v>
      </c>
      <c r="O17" s="40">
        <f t="shared" si="18"/>
        <v>1.9788054980187315</v>
      </c>
      <c r="P17" s="39">
        <f t="shared" si="18"/>
        <v>1.1617951993967832</v>
      </c>
      <c r="Q17" s="39">
        <f t="shared" si="18"/>
        <v>1.3245165872434015</v>
      </c>
      <c r="R17" s="39">
        <f t="shared" si="18"/>
        <v>1.0834153751693769</v>
      </c>
      <c r="S17" s="39">
        <f t="shared" si="18"/>
        <v>1.8926165140086173</v>
      </c>
      <c r="T17" s="40">
        <f t="shared" si="19"/>
        <v>1.2703129810652705</v>
      </c>
      <c r="U17" s="39">
        <f t="shared" si="20"/>
        <v>1.4744201820736671</v>
      </c>
      <c r="V17" s="39">
        <f t="shared" si="35"/>
        <v>1.4335161588071321</v>
      </c>
      <c r="W17" s="24"/>
      <c r="X17" s="24"/>
      <c r="Y17" s="24"/>
      <c r="Z17" s="22"/>
      <c r="AA17" s="2"/>
      <c r="AB17" s="5">
        <v>12</v>
      </c>
      <c r="AC17" s="4">
        <f t="shared" si="22"/>
        <v>57.190910347362184</v>
      </c>
      <c r="AD17" s="4">
        <f t="shared" si="22"/>
        <v>58.97437560389762</v>
      </c>
      <c r="AE17" s="4">
        <f t="shared" si="22"/>
        <v>49.981758009184965</v>
      </c>
      <c r="AF17" s="4">
        <f t="shared" si="22"/>
        <v>37.488421286137616</v>
      </c>
      <c r="AG17" s="4">
        <f t="shared" si="22"/>
        <v>42.245904330549493</v>
      </c>
      <c r="AH17" s="4">
        <f t="shared" si="22"/>
        <v>37.362146501919717</v>
      </c>
      <c r="AI17" s="4">
        <f t="shared" si="22"/>
        <v>35.357798131263003</v>
      </c>
      <c r="AJ17" s="4">
        <f t="shared" si="22"/>
        <v>23.733711238528677</v>
      </c>
      <c r="AK17" s="16"/>
      <c r="AL17" s="16"/>
      <c r="AM17" s="16"/>
      <c r="AN17" s="16">
        <v>12</v>
      </c>
      <c r="AO17" s="16">
        <f t="shared" si="23"/>
        <v>42.791878181105403</v>
      </c>
      <c r="AP17" s="24">
        <f t="shared" si="24"/>
        <v>8</v>
      </c>
      <c r="AQ17" s="24">
        <f t="shared" si="25"/>
        <v>11.93605417030159</v>
      </c>
      <c r="AR17" s="24">
        <f t="shared" si="36"/>
        <v>4.2200324222151115</v>
      </c>
      <c r="AS17" s="24"/>
      <c r="AT17" s="24"/>
      <c r="AU17" s="24"/>
      <c r="AV17" s="24"/>
      <c r="AX17" s="46">
        <f t="shared" si="26"/>
        <v>12</v>
      </c>
      <c r="AY17">
        <f t="shared" si="27"/>
        <v>114.89018434225645</v>
      </c>
      <c r="AZ17">
        <f t="shared" si="28"/>
        <v>117.94875120779524</v>
      </c>
      <c r="BA17">
        <f t="shared" si="29"/>
        <v>100.97665976179934</v>
      </c>
      <c r="BB17">
        <f t="shared" si="30"/>
        <v>72.401302178571157</v>
      </c>
      <c r="BC17">
        <f t="shared" si="31"/>
        <v>86.253522299780471</v>
      </c>
      <c r="BD17">
        <f t="shared" si="32"/>
        <v>74.503215213887216</v>
      </c>
      <c r="BE17">
        <f t="shared" si="33"/>
        <v>72.290943704017906</v>
      </c>
      <c r="BF17">
        <f t="shared" si="34"/>
        <v>47.640380329351842</v>
      </c>
    </row>
    <row r="18" spans="1:72" x14ac:dyDescent="0.25">
      <c r="A18" s="2"/>
      <c r="B18" s="5">
        <v>14</v>
      </c>
      <c r="C18" s="4">
        <v>3.4447017966498557</v>
      </c>
      <c r="D18" s="4">
        <v>2.6624392593833797</v>
      </c>
      <c r="E18" s="4">
        <v>2.9687528638196454</v>
      </c>
      <c r="F18" s="4">
        <v>2.6550881817411938</v>
      </c>
      <c r="G18" s="4">
        <v>3.3786705280172402</v>
      </c>
      <c r="H18" s="4">
        <v>2.8656961976600979</v>
      </c>
      <c r="I18" s="4">
        <v>3.1753327926931361</v>
      </c>
      <c r="J18" s="4">
        <v>3.000837191192693</v>
      </c>
      <c r="K18" s="24"/>
      <c r="L18" s="14"/>
      <c r="M18" s="2"/>
      <c r="N18" s="5">
        <v>14</v>
      </c>
      <c r="O18" s="40">
        <f t="shared" si="18"/>
        <v>1.9436267336095092</v>
      </c>
      <c r="P18" s="39">
        <f t="shared" si="18"/>
        <v>1.137250230395443</v>
      </c>
      <c r="Q18" s="39">
        <f t="shared" si="18"/>
        <v>1.3513648964442808</v>
      </c>
      <c r="R18" s="39">
        <f t="shared" si="18"/>
        <v>1.1247671070460719</v>
      </c>
      <c r="S18" s="39">
        <f t="shared" si="18"/>
        <v>1.8838470950071802</v>
      </c>
      <c r="T18" s="40">
        <f t="shared" si="19"/>
        <v>1.2853462707820196</v>
      </c>
      <c r="U18" s="39">
        <f t="shared" si="20"/>
        <v>1.4817192918859128</v>
      </c>
      <c r="V18" s="39">
        <f t="shared" si="35"/>
        <v>1.4533263661658442</v>
      </c>
      <c r="W18" s="24"/>
      <c r="X18" s="24"/>
      <c r="Y18" s="24"/>
      <c r="Z18" s="22"/>
      <c r="AA18" s="2"/>
      <c r="AB18" s="5">
        <v>14</v>
      </c>
      <c r="AC18" s="4">
        <f t="shared" si="22"/>
        <v>56.174183052297948</v>
      </c>
      <c r="AD18" s="4">
        <f t="shared" si="22"/>
        <v>57.728438091139239</v>
      </c>
      <c r="AE18" s="4">
        <f t="shared" si="22"/>
        <v>50.994901752614375</v>
      </c>
      <c r="AF18" s="4">
        <f t="shared" si="22"/>
        <v>38.919277060417713</v>
      </c>
      <c r="AG18" s="4">
        <f t="shared" si="22"/>
        <v>42.050158370695996</v>
      </c>
      <c r="AH18" s="4">
        <f t="shared" si="22"/>
        <v>37.804302081824105</v>
      </c>
      <c r="AI18" s="4">
        <f t="shared" si="22"/>
        <v>35.532836735873204</v>
      </c>
      <c r="AJ18" s="4">
        <f t="shared" si="22"/>
        <v>24.061694804070267</v>
      </c>
      <c r="AK18" s="16"/>
      <c r="AL18" s="16"/>
      <c r="AM18" s="16"/>
      <c r="AN18" s="16">
        <v>14</v>
      </c>
      <c r="AO18" s="16">
        <f t="shared" si="23"/>
        <v>42.908223993616609</v>
      </c>
      <c r="AP18" s="24">
        <f t="shared" si="24"/>
        <v>8</v>
      </c>
      <c r="AQ18" s="24">
        <f t="shared" si="25"/>
        <v>11.422438854201358</v>
      </c>
      <c r="AR18" s="24">
        <f t="shared" si="36"/>
        <v>4.0384419857472391</v>
      </c>
      <c r="AS18" s="24"/>
      <c r="AT18" s="24"/>
      <c r="AU18" s="24"/>
      <c r="AV18" s="24"/>
      <c r="AX18" s="46">
        <f t="shared" si="26"/>
        <v>14</v>
      </c>
      <c r="AY18">
        <f t="shared" si="27"/>
        <v>113.36509339966014</v>
      </c>
      <c r="AZ18">
        <f t="shared" si="28"/>
        <v>116.70281369503687</v>
      </c>
      <c r="BA18">
        <f t="shared" si="29"/>
        <v>100.97665976179934</v>
      </c>
      <c r="BB18">
        <f t="shared" si="30"/>
        <v>76.407698346555321</v>
      </c>
      <c r="BC18">
        <f t="shared" si="31"/>
        <v>84.296062701245489</v>
      </c>
      <c r="BD18">
        <f t="shared" si="32"/>
        <v>75.166448583743829</v>
      </c>
      <c r="BE18">
        <f t="shared" si="33"/>
        <v>70.890634867136214</v>
      </c>
      <c r="BF18">
        <f t="shared" si="34"/>
        <v>47.795406042598941</v>
      </c>
    </row>
    <row r="19" spans="1:72" x14ac:dyDescent="0.25">
      <c r="A19" s="2"/>
      <c r="B19" s="5">
        <v>16</v>
      </c>
      <c r="C19" s="4">
        <v>3.4359071055475514</v>
      </c>
      <c r="D19" s="4">
        <v>2.7197108537198407</v>
      </c>
      <c r="E19" s="4">
        <v>2.932955118218473</v>
      </c>
      <c r="F19" s="4">
        <v>2.6468178353658534</v>
      </c>
      <c r="G19" s="4">
        <v>3.3348234330100563</v>
      </c>
      <c r="H19" s="4">
        <v>2.9032794219519698</v>
      </c>
      <c r="I19" s="4">
        <v>3.2118283417543654</v>
      </c>
      <c r="J19" s="4">
        <v>2.9715321288647942</v>
      </c>
      <c r="K19" s="24"/>
      <c r="L19" s="14"/>
      <c r="M19" s="2"/>
      <c r="N19" s="5">
        <v>16</v>
      </c>
      <c r="O19" s="40">
        <f t="shared" si="18"/>
        <v>1.934832042507205</v>
      </c>
      <c r="P19" s="39">
        <f t="shared" si="18"/>
        <v>1.194521824731904</v>
      </c>
      <c r="Q19" s="39">
        <f t="shared" si="18"/>
        <v>1.3155671508431084</v>
      </c>
      <c r="R19" s="39">
        <f t="shared" si="18"/>
        <v>1.1164967606707314</v>
      </c>
      <c r="S19" s="39">
        <f>G19-G$8</f>
        <v>1.8399999999999963</v>
      </c>
      <c r="T19" s="40">
        <f t="shared" si="19"/>
        <v>1.3229294950738915</v>
      </c>
      <c r="U19" s="39">
        <f t="shared" si="20"/>
        <v>1.5182148409471421</v>
      </c>
      <c r="V19" s="39">
        <f t="shared" si="35"/>
        <v>1.4240213038379455</v>
      </c>
      <c r="W19" s="24"/>
      <c r="X19" s="24"/>
      <c r="Y19" s="24"/>
      <c r="Z19" s="22"/>
      <c r="AA19" s="2"/>
      <c r="AB19" s="5">
        <v>16</v>
      </c>
      <c r="AC19" s="4">
        <f t="shared" si="22"/>
        <v>55.920001228531937</v>
      </c>
      <c r="AD19" s="4">
        <f t="shared" si="22"/>
        <v>60.635625620908826</v>
      </c>
      <c r="AE19" s="4">
        <f t="shared" si="22"/>
        <v>49.644043428041826</v>
      </c>
      <c r="AF19" s="4">
        <f t="shared" si="22"/>
        <v>38.633105905561649</v>
      </c>
      <c r="AG19" s="4">
        <f t="shared" si="22"/>
        <v>41.071428571428491</v>
      </c>
      <c r="AH19" s="4">
        <f t="shared" si="22"/>
        <v>38.909691031585048</v>
      </c>
      <c r="AI19" s="4">
        <f t="shared" si="22"/>
        <v>36.408029758924272</v>
      </c>
      <c r="AJ19" s="4">
        <f t="shared" si="22"/>
        <v>23.576511652946117</v>
      </c>
      <c r="AK19" s="16"/>
      <c r="AL19" s="16"/>
      <c r="AM19" s="16"/>
      <c r="AN19" s="16">
        <v>16</v>
      </c>
      <c r="AO19" s="16">
        <f t="shared" si="23"/>
        <v>43.099804649741024</v>
      </c>
      <c r="AP19" s="24">
        <f t="shared" si="24"/>
        <v>8</v>
      </c>
      <c r="AQ19" s="24">
        <f t="shared" si="25"/>
        <v>11.845741239465118</v>
      </c>
      <c r="AR19" s="24">
        <f t="shared" si="36"/>
        <v>4.188101979303462</v>
      </c>
      <c r="AS19" s="24"/>
      <c r="AT19" s="24"/>
      <c r="AU19" s="24"/>
      <c r="AV19" s="24"/>
      <c r="AX19" s="46">
        <f t="shared" si="26"/>
        <v>16</v>
      </c>
      <c r="AY19">
        <f t="shared" si="27"/>
        <v>112.09418428082989</v>
      </c>
      <c r="AZ19">
        <f t="shared" si="28"/>
        <v>118.36406371204806</v>
      </c>
      <c r="BA19">
        <f t="shared" si="29"/>
        <v>100.63894518065621</v>
      </c>
      <c r="BB19">
        <f t="shared" si="30"/>
        <v>77.552382965979362</v>
      </c>
      <c r="BC19">
        <f t="shared" si="31"/>
        <v>83.12158694212448</v>
      </c>
      <c r="BD19">
        <f t="shared" si="32"/>
        <v>76.713993113409146</v>
      </c>
      <c r="BE19">
        <f t="shared" si="33"/>
        <v>71.940866494797476</v>
      </c>
      <c r="BF19">
        <f t="shared" si="34"/>
        <v>47.638206457016381</v>
      </c>
    </row>
    <row r="20" spans="1:72" x14ac:dyDescent="0.25">
      <c r="A20" s="24"/>
      <c r="B20" s="5">
        <v>18</v>
      </c>
      <c r="C20" s="4">
        <v>3.4534964877521617</v>
      </c>
      <c r="D20" s="4">
        <v>2.6869842283847198</v>
      </c>
      <c r="E20" s="4">
        <v>2.932955118218473</v>
      </c>
      <c r="F20" s="4">
        <v>2.6550881817411938</v>
      </c>
      <c r="G20" s="4">
        <v>3.3699011090158049</v>
      </c>
      <c r="H20" s="4">
        <v>2.9483792911022153</v>
      </c>
      <c r="I20" s="4">
        <v>3.1972301221298736</v>
      </c>
      <c r="J20" s="4">
        <v>2.9859814696584905</v>
      </c>
      <c r="K20" s="24"/>
      <c r="L20" s="14"/>
      <c r="M20" s="24"/>
      <c r="N20" s="5">
        <v>18</v>
      </c>
      <c r="O20" s="40">
        <f t="shared" si="18"/>
        <v>1.9524214247118152</v>
      </c>
      <c r="P20" s="39">
        <f t="shared" si="18"/>
        <v>1.1617951993967832</v>
      </c>
      <c r="Q20" s="39">
        <f t="shared" si="18"/>
        <v>1.3155671508431084</v>
      </c>
      <c r="R20" s="39">
        <f t="shared" si="18"/>
        <v>1.1247671070460719</v>
      </c>
      <c r="S20" s="39">
        <f t="shared" si="18"/>
        <v>1.8750776760057448</v>
      </c>
      <c r="T20" s="40">
        <f t="shared" si="19"/>
        <v>1.368029364224137</v>
      </c>
      <c r="U20" s="39">
        <f t="shared" si="20"/>
        <v>1.5036166213226503</v>
      </c>
      <c r="V20" s="39">
        <f t="shared" si="35"/>
        <v>1.4384706446316418</v>
      </c>
      <c r="W20" s="24"/>
      <c r="X20" s="24"/>
      <c r="Y20" s="24"/>
      <c r="Z20" s="22"/>
      <c r="AA20" s="24"/>
      <c r="AB20" s="5">
        <v>18</v>
      </c>
      <c r="AC20" s="4">
        <f t="shared" si="22"/>
        <v>56.428364876064023</v>
      </c>
      <c r="AD20" s="4">
        <f t="shared" si="22"/>
        <v>58.97437560389762</v>
      </c>
      <c r="AE20" s="4">
        <f t="shared" si="22"/>
        <v>49.644043428041826</v>
      </c>
      <c r="AF20" s="4">
        <f t="shared" si="22"/>
        <v>38.919277060417713</v>
      </c>
      <c r="AG20" s="4">
        <f t="shared" si="22"/>
        <v>41.854412410842521</v>
      </c>
      <c r="AH20" s="4">
        <f t="shared" si="22"/>
        <v>40.236157771298146</v>
      </c>
      <c r="AI20" s="4">
        <f t="shared" si="22"/>
        <v>36.057952549703842</v>
      </c>
      <c r="AJ20" s="4">
        <f t="shared" si="22"/>
        <v>23.815739149530494</v>
      </c>
      <c r="AK20" s="16"/>
      <c r="AL20" s="16"/>
      <c r="AM20" s="16"/>
      <c r="AN20" s="16">
        <v>18</v>
      </c>
      <c r="AO20" s="16">
        <f t="shared" si="23"/>
        <v>43.241290356224518</v>
      </c>
      <c r="AP20" s="24">
        <f t="shared" si="24"/>
        <v>8</v>
      </c>
      <c r="AQ20" s="24">
        <f t="shared" si="25"/>
        <v>11.470524870572802</v>
      </c>
      <c r="AR20" s="24">
        <f t="shared" si="36"/>
        <v>4.0554429598754869</v>
      </c>
      <c r="AS20" s="24"/>
      <c r="AT20" s="24"/>
      <c r="AU20" s="24"/>
      <c r="AV20" s="24"/>
      <c r="AX20" s="46">
        <f t="shared" si="26"/>
        <v>18</v>
      </c>
      <c r="AY20">
        <f t="shared" si="27"/>
        <v>112.34836610459595</v>
      </c>
      <c r="AZ20">
        <f t="shared" si="28"/>
        <v>119.61000122480644</v>
      </c>
      <c r="BA20">
        <f t="shared" si="29"/>
        <v>99.288086856083652</v>
      </c>
      <c r="BB20">
        <f t="shared" si="30"/>
        <v>77.552382965979362</v>
      </c>
      <c r="BC20">
        <f t="shared" si="31"/>
        <v>82.925840982271012</v>
      </c>
      <c r="BD20">
        <f t="shared" si="32"/>
        <v>79.145848802883194</v>
      </c>
      <c r="BE20">
        <f t="shared" si="33"/>
        <v>72.465982308628114</v>
      </c>
      <c r="BF20">
        <f t="shared" si="34"/>
        <v>47.39225080247661</v>
      </c>
    </row>
    <row r="21" spans="1:72" x14ac:dyDescent="0.25">
      <c r="A21" s="24"/>
      <c r="B21" s="5">
        <v>20</v>
      </c>
      <c r="C21" s="4">
        <v>3.488675252161384</v>
      </c>
      <c r="D21" s="4">
        <v>2.7033475410522794</v>
      </c>
      <c r="E21" s="4">
        <v>2.9061068090175937</v>
      </c>
      <c r="F21" s="4">
        <v>2.6302771426151761</v>
      </c>
      <c r="G21" s="4">
        <v>3.3523622710129306</v>
      </c>
      <c r="H21" s="4">
        <v>2.9709292256773381</v>
      </c>
      <c r="I21" s="4">
        <v>3.2483238908155947</v>
      </c>
      <c r="J21" s="4">
        <v>2.9629154075485666</v>
      </c>
      <c r="K21" s="24"/>
      <c r="L21" s="14"/>
      <c r="M21" s="24"/>
      <c r="N21" s="5">
        <v>20</v>
      </c>
      <c r="O21" s="40">
        <f t="shared" si="18"/>
        <v>1.9876001891210375</v>
      </c>
      <c r="P21" s="39">
        <f t="shared" si="18"/>
        <v>1.1781585120643427</v>
      </c>
      <c r="Q21" s="39">
        <f t="shared" si="18"/>
        <v>1.2887188416422291</v>
      </c>
      <c r="R21" s="39">
        <f t="shared" si="18"/>
        <v>1.0999560679200542</v>
      </c>
      <c r="S21" s="39">
        <f t="shared" si="18"/>
        <v>1.8575388380028706</v>
      </c>
      <c r="T21" s="40">
        <f t="shared" si="19"/>
        <v>1.3905792987992598</v>
      </c>
      <c r="U21" s="39">
        <f t="shared" si="20"/>
        <v>1.5547103900083714</v>
      </c>
      <c r="V21" s="39">
        <f t="shared" si="35"/>
        <v>1.4154045825217179</v>
      </c>
      <c r="W21" s="24"/>
      <c r="X21" s="24"/>
      <c r="Y21" s="24"/>
      <c r="Z21" s="22"/>
      <c r="AA21" s="24"/>
      <c r="AB21" s="5">
        <v>20</v>
      </c>
      <c r="AC21" s="4">
        <f t="shared" si="22"/>
        <v>57.445092171128252</v>
      </c>
      <c r="AD21" s="4">
        <f t="shared" si="22"/>
        <v>59.805000612403177</v>
      </c>
      <c r="AE21" s="4">
        <f t="shared" si="22"/>
        <v>48.630899684612416</v>
      </c>
      <c r="AF21" s="4">
        <f t="shared" si="22"/>
        <v>38.060763595849629</v>
      </c>
      <c r="AG21" s="4">
        <f t="shared" si="22"/>
        <v>41.462920491135506</v>
      </c>
      <c r="AH21" s="4">
        <f t="shared" si="22"/>
        <v>40.899391141154702</v>
      </c>
      <c r="AI21" s="4">
        <f t="shared" si="22"/>
        <v>37.28322278197534</v>
      </c>
      <c r="AJ21" s="4">
        <f t="shared" si="22"/>
        <v>23.433850704001951</v>
      </c>
      <c r="AK21" s="16"/>
      <c r="AL21" s="16"/>
      <c r="AM21" s="16"/>
      <c r="AN21" s="16">
        <v>20</v>
      </c>
      <c r="AO21" s="16">
        <f t="shared" si="23"/>
        <v>43.377642647782622</v>
      </c>
      <c r="AP21" s="24">
        <f t="shared" si="24"/>
        <v>8</v>
      </c>
      <c r="AQ21" s="24">
        <f t="shared" si="25"/>
        <v>11.76144925595214</v>
      </c>
      <c r="AR21" s="24">
        <f t="shared" si="36"/>
        <v>4.1583002627326158</v>
      </c>
      <c r="AS21" s="24"/>
      <c r="AT21" s="24"/>
      <c r="AU21" s="24"/>
      <c r="AV21" s="24"/>
      <c r="AX21" s="46">
        <f t="shared" si="26"/>
        <v>20</v>
      </c>
      <c r="AY21">
        <f t="shared" si="27"/>
        <v>113.87345704719228</v>
      </c>
      <c r="AZ21">
        <f t="shared" si="28"/>
        <v>118.77937621630079</v>
      </c>
      <c r="BA21">
        <f t="shared" si="29"/>
        <v>98.274943112654242</v>
      </c>
      <c r="BB21">
        <f t="shared" si="30"/>
        <v>76.980040656267334</v>
      </c>
      <c r="BC21">
        <f t="shared" si="31"/>
        <v>83.317332901978034</v>
      </c>
      <c r="BD21">
        <f t="shared" si="32"/>
        <v>81.135548912452848</v>
      </c>
      <c r="BE21">
        <f t="shared" si="33"/>
        <v>73.341175331679182</v>
      </c>
      <c r="BF21">
        <f t="shared" si="34"/>
        <v>47.249589853532441</v>
      </c>
    </row>
    <row r="22" spans="1:72" x14ac:dyDescent="0.25">
      <c r="A22" s="24"/>
      <c r="B22" s="5">
        <v>22</v>
      </c>
      <c r="C22" s="4">
        <v>3.4974699432636882</v>
      </c>
      <c r="D22" s="4">
        <v>2.7442558227211808</v>
      </c>
      <c r="E22" s="4">
        <v>2.834511317815247</v>
      </c>
      <c r="F22" s="4">
        <v>2.6633585281165324</v>
      </c>
      <c r="G22" s="4">
        <v>3.4137482040229887</v>
      </c>
      <c r="H22" s="4">
        <v>2.9784458705357135</v>
      </c>
      <c r="I22" s="4">
        <v>3.2775203300645783</v>
      </c>
      <c r="J22" s="4">
        <v>2.9705393499849229</v>
      </c>
      <c r="K22" s="24"/>
      <c r="L22" s="14"/>
      <c r="M22" s="24"/>
      <c r="N22" s="5">
        <v>22</v>
      </c>
      <c r="O22" s="40">
        <f t="shared" si="18"/>
        <v>1.9963948802233418</v>
      </c>
      <c r="P22" s="39">
        <f t="shared" si="18"/>
        <v>1.2190667937332442</v>
      </c>
      <c r="Q22" s="39">
        <f t="shared" si="18"/>
        <v>1.2171233504398824</v>
      </c>
      <c r="R22" s="39">
        <f t="shared" si="18"/>
        <v>1.1330374534214105</v>
      </c>
      <c r="S22" s="39">
        <f t="shared" si="18"/>
        <v>1.9189247710129287</v>
      </c>
      <c r="T22" s="40">
        <f t="shared" si="19"/>
        <v>1.3980959436576352</v>
      </c>
      <c r="U22" s="39">
        <f t="shared" si="20"/>
        <v>1.583906829257355</v>
      </c>
      <c r="V22" s="39">
        <f t="shared" si="35"/>
        <v>1.4230285249580741</v>
      </c>
      <c r="W22" s="24"/>
      <c r="X22" s="24"/>
      <c r="Y22" s="24"/>
      <c r="Z22" s="22"/>
      <c r="AA22" s="24"/>
      <c r="AB22" s="5">
        <v>22</v>
      </c>
      <c r="AC22" s="4">
        <f t="shared" si="22"/>
        <v>57.69927399489427</v>
      </c>
      <c r="AD22" s="4">
        <f t="shared" si="22"/>
        <v>61.881563133667214</v>
      </c>
      <c r="AE22" s="4">
        <f t="shared" si="22"/>
        <v>45.929183035467261</v>
      </c>
      <c r="AF22" s="4">
        <f t="shared" si="22"/>
        <v>39.205448215273719</v>
      </c>
      <c r="AG22" s="4">
        <f t="shared" si="22"/>
        <v>42.833142210110019</v>
      </c>
      <c r="AH22" s="4">
        <f t="shared" si="22"/>
        <v>41.12046893110692</v>
      </c>
      <c r="AI22" s="4">
        <f t="shared" si="22"/>
        <v>37.983377200416193</v>
      </c>
      <c r="AJ22" s="4">
        <f t="shared" si="22"/>
        <v>23.560074916524403</v>
      </c>
      <c r="AK22" s="16"/>
      <c r="AL22" s="16"/>
      <c r="AM22" s="16"/>
      <c r="AN22" s="16">
        <v>22</v>
      </c>
      <c r="AO22" s="16">
        <f t="shared" si="23"/>
        <v>43.776566454682502</v>
      </c>
      <c r="AP22" s="24">
        <f t="shared" si="24"/>
        <v>8</v>
      </c>
      <c r="AQ22" s="24">
        <f t="shared" si="25"/>
        <v>11.936582696585656</v>
      </c>
      <c r="AR22" s="24">
        <f t="shared" si="36"/>
        <v>4.2202192844748616</v>
      </c>
      <c r="AS22" s="24"/>
      <c r="AT22" s="24"/>
      <c r="AU22" s="24"/>
      <c r="AV22" s="24"/>
      <c r="AX22" s="46">
        <f t="shared" si="26"/>
        <v>22</v>
      </c>
      <c r="AY22">
        <f t="shared" si="27"/>
        <v>115.14436616602252</v>
      </c>
      <c r="AZ22">
        <f t="shared" si="28"/>
        <v>121.68656374607039</v>
      </c>
      <c r="BA22">
        <f t="shared" si="29"/>
        <v>94.560082720079677</v>
      </c>
      <c r="BB22">
        <f t="shared" si="30"/>
        <v>77.266211811123355</v>
      </c>
      <c r="BC22">
        <f t="shared" si="31"/>
        <v>84.296062701245518</v>
      </c>
      <c r="BD22">
        <f t="shared" si="32"/>
        <v>82.019860072261622</v>
      </c>
      <c r="BE22">
        <f t="shared" si="33"/>
        <v>75.26659998239154</v>
      </c>
      <c r="BF22">
        <f t="shared" si="34"/>
        <v>46.993925620526355</v>
      </c>
    </row>
    <row r="23" spans="1:72" x14ac:dyDescent="0.25">
      <c r="A23" s="24"/>
      <c r="B23" s="5">
        <v>24</v>
      </c>
      <c r="C23" s="4">
        <v>3.5414433987752165</v>
      </c>
      <c r="D23" s="4">
        <v>2.768800791722521</v>
      </c>
      <c r="E23" s="4">
        <v>2.8792584998167126</v>
      </c>
      <c r="F23" s="4">
        <v>2.6702771426151801</v>
      </c>
      <c r="G23" s="4">
        <v>3.3874399470186773</v>
      </c>
      <c r="H23" s="4">
        <v>3.0385790294027082</v>
      </c>
      <c r="I23" s="4">
        <v>3.2337256711911029</v>
      </c>
      <c r="J23" s="4">
        <v>2.9789918631501902</v>
      </c>
      <c r="K23" s="24"/>
      <c r="L23" s="14"/>
      <c r="M23" s="24"/>
      <c r="N23" s="5">
        <v>24</v>
      </c>
      <c r="O23" s="40">
        <f t="shared" si="18"/>
        <v>2.0403683357348701</v>
      </c>
      <c r="P23" s="39">
        <f t="shared" si="18"/>
        <v>1.2436117627345844</v>
      </c>
      <c r="Q23" s="39">
        <f t="shared" si="18"/>
        <v>1.2618705324413479</v>
      </c>
      <c r="R23" s="39">
        <f t="shared" si="18"/>
        <v>1.1399560679200582</v>
      </c>
      <c r="S23" s="39">
        <f t="shared" si="18"/>
        <v>1.8926165140086173</v>
      </c>
      <c r="T23" s="40">
        <f t="shared" si="19"/>
        <v>1.4582291025246299</v>
      </c>
      <c r="U23" s="39">
        <f t="shared" si="20"/>
        <v>1.5401121703838796</v>
      </c>
      <c r="V23" s="39">
        <f t="shared" si="35"/>
        <v>1.4314810381233414</v>
      </c>
      <c r="W23" s="24"/>
      <c r="X23" s="24"/>
      <c r="Y23" s="24"/>
      <c r="Z23" s="22"/>
      <c r="AA23" s="24"/>
      <c r="AB23" s="5">
        <v>24</v>
      </c>
      <c r="AC23" s="4">
        <f t="shared" si="22"/>
        <v>58.970183113724566</v>
      </c>
      <c r="AD23" s="4">
        <f t="shared" si="22"/>
        <v>63.127500646425595</v>
      </c>
      <c r="AE23" s="4">
        <f t="shared" si="22"/>
        <v>47.617755941182949</v>
      </c>
      <c r="AF23" s="4">
        <f t="shared" si="22"/>
        <v>39.444846640832466</v>
      </c>
      <c r="AG23" s="4">
        <f t="shared" si="22"/>
        <v>42.245904330549493</v>
      </c>
      <c r="AH23" s="4">
        <f t="shared" si="22"/>
        <v>42.889091250724405</v>
      </c>
      <c r="AI23" s="4">
        <f t="shared" si="22"/>
        <v>36.93314557275491</v>
      </c>
      <c r="AJ23" s="4">
        <f t="shared" si="22"/>
        <v>23.70001718747254</v>
      </c>
      <c r="AK23" s="16"/>
      <c r="AL23" s="16"/>
      <c r="AM23" s="16"/>
      <c r="AN23" s="16">
        <v>24</v>
      </c>
      <c r="AO23" s="16">
        <f t="shared" si="23"/>
        <v>44.366055585458369</v>
      </c>
      <c r="AP23" s="24">
        <f t="shared" si="24"/>
        <v>8</v>
      </c>
      <c r="AQ23" s="24">
        <f t="shared" si="25"/>
        <v>12.473251229453135</v>
      </c>
      <c r="AR23" s="24">
        <f t="shared" si="36"/>
        <v>4.4099602638948765</v>
      </c>
      <c r="AS23" s="24"/>
      <c r="AT23" s="24"/>
      <c r="AU23" s="24"/>
      <c r="AV23" s="24"/>
      <c r="AX23" s="46">
        <f t="shared" si="26"/>
        <v>24</v>
      </c>
      <c r="AY23">
        <f t="shared" si="27"/>
        <v>116.66945710861884</v>
      </c>
      <c r="AZ23">
        <f t="shared" si="28"/>
        <v>125.00906378009282</v>
      </c>
      <c r="BA23">
        <f t="shared" si="29"/>
        <v>93.54693897665021</v>
      </c>
      <c r="BB23">
        <f t="shared" si="30"/>
        <v>78.650294856106186</v>
      </c>
      <c r="BC23">
        <f t="shared" si="31"/>
        <v>85.079046540659505</v>
      </c>
      <c r="BD23">
        <f t="shared" si="32"/>
        <v>84.009560181831318</v>
      </c>
      <c r="BE23">
        <f t="shared" si="33"/>
        <v>74.916522773171096</v>
      </c>
      <c r="BF23">
        <f t="shared" si="34"/>
        <v>47.260092103996939</v>
      </c>
      <c r="BM23" s="193" t="s">
        <v>208</v>
      </c>
      <c r="BN23" s="193"/>
      <c r="BO23" s="193"/>
      <c r="BP23" s="193"/>
      <c r="BQ23" s="193"/>
    </row>
    <row r="24" spans="1:72" x14ac:dyDescent="0.25">
      <c r="A24" s="24"/>
      <c r="B24" s="5">
        <v>26</v>
      </c>
      <c r="C24" s="4">
        <v>3.5326487076729105</v>
      </c>
      <c r="D24" s="4">
        <v>2.768800791722521</v>
      </c>
      <c r="E24" s="4">
        <v>2.8524101906158332</v>
      </c>
      <c r="F24" s="4">
        <v>2.6931057220588999</v>
      </c>
      <c r="G24" s="4">
        <v>3.4049787850215516</v>
      </c>
      <c r="H24" s="4">
        <v>2.9859625153940872</v>
      </c>
      <c r="I24" s="4">
        <v>3.2191274515666115</v>
      </c>
      <c r="J24" s="4">
        <v>2.9834982325654287</v>
      </c>
      <c r="K24" s="24"/>
      <c r="L24" s="14"/>
      <c r="M24" s="24"/>
      <c r="N24" s="5">
        <v>26</v>
      </c>
      <c r="O24" s="40">
        <f t="shared" si="18"/>
        <v>2.0315736446325641</v>
      </c>
      <c r="P24" s="39">
        <f t="shared" si="18"/>
        <v>1.2436117627345844</v>
      </c>
      <c r="Q24" s="39">
        <f t="shared" si="18"/>
        <v>1.2350222232404686</v>
      </c>
      <c r="R24" s="39">
        <f t="shared" si="18"/>
        <v>1.162784647363778</v>
      </c>
      <c r="S24" s="39">
        <f t="shared" si="18"/>
        <v>1.9101553520114916</v>
      </c>
      <c r="T24" s="40">
        <f t="shared" si="19"/>
        <v>1.4056125885160089</v>
      </c>
      <c r="U24" s="39">
        <f t="shared" si="20"/>
        <v>1.5255139507593882</v>
      </c>
      <c r="V24" s="39">
        <f>J24-J$8</f>
        <v>1.4359874075385799</v>
      </c>
      <c r="W24" s="24"/>
      <c r="X24" s="24"/>
      <c r="Y24" s="24"/>
      <c r="Z24" s="22"/>
      <c r="AA24" s="24"/>
      <c r="AB24" s="5">
        <v>26</v>
      </c>
      <c r="AC24" s="4">
        <f t="shared" si="22"/>
        <v>58.716001289958498</v>
      </c>
      <c r="AD24" s="4">
        <f t="shared" si="22"/>
        <v>63.127500646425595</v>
      </c>
      <c r="AE24" s="4">
        <f t="shared" si="22"/>
        <v>46.604612197753539</v>
      </c>
      <c r="AF24" s="4">
        <f t="shared" si="22"/>
        <v>40.2347628845598</v>
      </c>
      <c r="AG24" s="4">
        <f t="shared" si="22"/>
        <v>42.637396250256515</v>
      </c>
      <c r="AH24" s="4">
        <f t="shared" si="22"/>
        <v>41.341546721059082</v>
      </c>
      <c r="AI24" s="4">
        <f t="shared" si="22"/>
        <v>36.583068363534487</v>
      </c>
      <c r="AJ24" s="4">
        <f t="shared" si="22"/>
        <v>23.774625952625495</v>
      </c>
      <c r="AK24" s="16"/>
      <c r="AL24" s="16"/>
      <c r="AM24" s="16"/>
      <c r="AN24" s="16">
        <v>26</v>
      </c>
      <c r="AO24" s="16">
        <f>AVERAGE(AC24:AJ24)</f>
        <v>44.127439288271631</v>
      </c>
      <c r="AP24" s="24">
        <f t="shared" si="24"/>
        <v>8</v>
      </c>
      <c r="AQ24" s="24">
        <f>STDEV(AC24:AJ24)</f>
        <v>12.399618410459352</v>
      </c>
      <c r="AR24" s="24">
        <f t="shared" si="36"/>
        <v>4.3839271310806831</v>
      </c>
      <c r="AS24" s="24"/>
      <c r="AT24" s="24"/>
      <c r="AU24" s="24"/>
      <c r="AV24" s="24"/>
      <c r="AX24" s="46">
        <f t="shared" si="26"/>
        <v>26</v>
      </c>
      <c r="AY24">
        <f t="shared" si="27"/>
        <v>117.68618440368306</v>
      </c>
      <c r="AZ24">
        <f t="shared" si="28"/>
        <v>126.25500129285119</v>
      </c>
      <c r="BA24">
        <f t="shared" si="29"/>
        <v>94.222368138936488</v>
      </c>
      <c r="BB24">
        <f t="shared" si="30"/>
        <v>79.679609525392266</v>
      </c>
      <c r="BC24">
        <f t="shared" si="31"/>
        <v>84.883300580806008</v>
      </c>
      <c r="BD24">
        <f t="shared" si="32"/>
        <v>84.230637971783494</v>
      </c>
      <c r="BE24">
        <f t="shared" si="33"/>
        <v>73.516213936289404</v>
      </c>
      <c r="BF24">
        <f t="shared" si="34"/>
        <v>47.474643140098038</v>
      </c>
      <c r="BG24" t="s">
        <v>106</v>
      </c>
      <c r="BH24" t="s">
        <v>25</v>
      </c>
      <c r="BI24" t="s">
        <v>26</v>
      </c>
      <c r="BJ24" t="s">
        <v>27</v>
      </c>
      <c r="BM24" s="194" t="s">
        <v>106</v>
      </c>
      <c r="BN24" s="194" t="s">
        <v>25</v>
      </c>
      <c r="BO24" s="194" t="s">
        <v>26</v>
      </c>
      <c r="BP24" s="194" t="s">
        <v>27</v>
      </c>
      <c r="BQ24" s="194" t="s">
        <v>212</v>
      </c>
      <c r="BR24" s="194" t="s">
        <v>27</v>
      </c>
      <c r="BS24" s="194" t="s">
        <v>213</v>
      </c>
      <c r="BT24" s="194" t="s">
        <v>27</v>
      </c>
    </row>
    <row r="25" spans="1:72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1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2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Y25" s="44">
        <f>SUM(AY12:AY24)</f>
        <v>1362.1603935622843</v>
      </c>
      <c r="AZ25" s="44">
        <f t="shared" ref="AZ25:BF25" si="37">SUM(AZ12:AZ24)</f>
        <v>1413.7237644765314</v>
      </c>
      <c r="BA25" s="44">
        <f t="shared" si="37"/>
        <v>1115.8089760969399</v>
      </c>
      <c r="BB25" s="44">
        <f t="shared" si="37"/>
        <v>830.54594713827169</v>
      </c>
      <c r="BC25" s="44">
        <f t="shared" si="37"/>
        <v>1035.0070445995595</v>
      </c>
      <c r="BD25" s="44">
        <f t="shared" si="37"/>
        <v>923.8840842101921</v>
      </c>
      <c r="BE25" s="44">
        <f t="shared" si="37"/>
        <v>947.48396675508218</v>
      </c>
      <c r="BF25" s="44">
        <f t="shared" si="37"/>
        <v>551.5454268042231</v>
      </c>
      <c r="BG25" s="44">
        <f>AVERAGE(AY25:BF25)</f>
        <v>1022.5199504553856</v>
      </c>
      <c r="BH25" s="24">
        <f>COUNT(AY25:BF25)</f>
        <v>8</v>
      </c>
      <c r="BI25">
        <f>STDEV(AY25:BF25)</f>
        <v>280.63328317058409</v>
      </c>
      <c r="BJ25">
        <f>(BI25)/SQRT(BH25)</f>
        <v>99.218848778282307</v>
      </c>
      <c r="BK25" t="s">
        <v>217</v>
      </c>
      <c r="BL25" t="s">
        <v>125</v>
      </c>
      <c r="BM25" s="46">
        <f>AVERAGE(AY25:BF25)</f>
        <v>1022.5199504553856</v>
      </c>
      <c r="BN25" s="46">
        <v>8</v>
      </c>
      <c r="BO25" s="46">
        <f>STDEV(AY26:BF26)</f>
        <v>0</v>
      </c>
      <c r="BP25">
        <v>99.218848778282307</v>
      </c>
      <c r="BQ25" s="195">
        <v>100</v>
      </c>
      <c r="BR25">
        <v>0</v>
      </c>
      <c r="BS25">
        <v>0</v>
      </c>
      <c r="BT25">
        <v>0</v>
      </c>
    </row>
    <row r="26" spans="1:72" x14ac:dyDescent="0.25">
      <c r="A26" s="2"/>
      <c r="B26" s="211" t="s">
        <v>93</v>
      </c>
      <c r="C26" s="212"/>
      <c r="D26" s="212"/>
      <c r="E26" s="212"/>
      <c r="F26" s="212"/>
      <c r="G26" s="212"/>
      <c r="H26" s="212"/>
      <c r="I26" s="212"/>
      <c r="J26" s="212"/>
      <c r="K26" s="16"/>
      <c r="L26" s="14"/>
      <c r="M26" s="2"/>
      <c r="N26" s="211" t="s">
        <v>96</v>
      </c>
      <c r="O26" s="212"/>
      <c r="P26" s="212"/>
      <c r="Q26" s="212"/>
      <c r="R26" s="212"/>
      <c r="S26" s="212"/>
      <c r="T26" s="212"/>
      <c r="U26" s="212"/>
      <c r="V26" s="212"/>
      <c r="W26" s="24"/>
      <c r="X26" s="24"/>
      <c r="Y26" s="24"/>
      <c r="Z26" s="14"/>
      <c r="AA26" s="2"/>
      <c r="AB26" s="211" t="s">
        <v>99</v>
      </c>
      <c r="AC26" s="212"/>
      <c r="AD26" s="212"/>
      <c r="AE26" s="212"/>
      <c r="AF26" s="212"/>
      <c r="AG26" s="212"/>
      <c r="AH26" s="212"/>
      <c r="AI26" s="212"/>
      <c r="AJ26" s="212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X26" s="46" t="s">
        <v>221</v>
      </c>
      <c r="AY26">
        <v>100</v>
      </c>
      <c r="AZ26">
        <v>100</v>
      </c>
      <c r="BA26">
        <v>100</v>
      </c>
      <c r="BB26">
        <v>100</v>
      </c>
      <c r="BC26">
        <v>100</v>
      </c>
      <c r="BD26">
        <v>100</v>
      </c>
      <c r="BE26">
        <v>100</v>
      </c>
      <c r="BF26">
        <v>100</v>
      </c>
      <c r="BG26">
        <v>100</v>
      </c>
      <c r="BH26" s="46">
        <f>COUNT(AY26:BF26)</f>
        <v>8</v>
      </c>
      <c r="BI26" s="46">
        <f>STDEV(AY26:BF26)</f>
        <v>0</v>
      </c>
      <c r="BJ26" s="46">
        <f>(BI26)/SQRT(BH26)</f>
        <v>0</v>
      </c>
      <c r="BK26" t="s">
        <v>214</v>
      </c>
      <c r="BL26" s="46" t="s">
        <v>209</v>
      </c>
      <c r="BM26">
        <v>250.02811175994134</v>
      </c>
      <c r="BN26">
        <v>8</v>
      </c>
      <c r="BO26">
        <v>32.674039442566823</v>
      </c>
      <c r="BP26">
        <v>11.552017429297861</v>
      </c>
      <c r="BQ26">
        <f>(BM26)*100/BM25</f>
        <v>24.452149970138947</v>
      </c>
      <c r="BR26">
        <v>1.1297596124313201</v>
      </c>
      <c r="BS26">
        <f>100-BQ26</f>
        <v>75.547850029861053</v>
      </c>
      <c r="BT26">
        <v>1.1297596124313201</v>
      </c>
    </row>
    <row r="27" spans="1:72" x14ac:dyDescent="0.25">
      <c r="A27" s="2"/>
      <c r="B27" s="8" t="s">
        <v>5</v>
      </c>
      <c r="C27" s="9" t="s">
        <v>6</v>
      </c>
      <c r="D27" s="9" t="s">
        <v>7</v>
      </c>
      <c r="E27" s="9" t="s">
        <v>8</v>
      </c>
      <c r="F27" s="9" t="s">
        <v>9</v>
      </c>
      <c r="G27" s="9" t="s">
        <v>10</v>
      </c>
      <c r="H27" s="9" t="s">
        <v>11</v>
      </c>
      <c r="I27" s="9" t="s">
        <v>12</v>
      </c>
      <c r="J27" s="9" t="s">
        <v>13</v>
      </c>
      <c r="K27" s="16"/>
      <c r="L27" s="14"/>
      <c r="M27" s="2"/>
      <c r="N27" s="8" t="s">
        <v>5</v>
      </c>
      <c r="O27" s="9" t="s">
        <v>6</v>
      </c>
      <c r="P27" s="9" t="s">
        <v>7</v>
      </c>
      <c r="Q27" s="9" t="s">
        <v>8</v>
      </c>
      <c r="R27" s="9" t="s">
        <v>9</v>
      </c>
      <c r="S27" s="9" t="s">
        <v>10</v>
      </c>
      <c r="T27" s="9" t="s">
        <v>11</v>
      </c>
      <c r="U27" s="9" t="s">
        <v>12</v>
      </c>
      <c r="V27" s="9" t="s">
        <v>13</v>
      </c>
      <c r="W27" s="24"/>
      <c r="X27" s="24"/>
      <c r="Y27" s="24"/>
      <c r="Z27" s="14"/>
      <c r="AA27" s="2"/>
      <c r="AB27" s="8" t="s">
        <v>5</v>
      </c>
      <c r="AC27" s="9" t="s">
        <v>6</v>
      </c>
      <c r="AD27" s="9" t="s">
        <v>7</v>
      </c>
      <c r="AE27" s="9" t="s">
        <v>8</v>
      </c>
      <c r="AF27" s="9" t="s">
        <v>9</v>
      </c>
      <c r="AG27" s="9" t="s">
        <v>10</v>
      </c>
      <c r="AH27" s="9" t="s">
        <v>11</v>
      </c>
      <c r="AI27" s="9" t="s">
        <v>12</v>
      </c>
      <c r="AJ27" s="9" t="s">
        <v>13</v>
      </c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X27" s="46" t="s">
        <v>222</v>
      </c>
      <c r="AY27">
        <f>100-100</f>
        <v>0</v>
      </c>
      <c r="AZ27" s="46">
        <f t="shared" ref="AZ27:BG27" si="38">100-100</f>
        <v>0</v>
      </c>
      <c r="BA27" s="46">
        <f t="shared" si="38"/>
        <v>0</v>
      </c>
      <c r="BB27" s="46">
        <f t="shared" si="38"/>
        <v>0</v>
      </c>
      <c r="BC27" s="46">
        <f t="shared" si="38"/>
        <v>0</v>
      </c>
      <c r="BD27" s="46">
        <f t="shared" si="38"/>
        <v>0</v>
      </c>
      <c r="BE27" s="46">
        <f t="shared" si="38"/>
        <v>0</v>
      </c>
      <c r="BF27" s="46">
        <f t="shared" si="38"/>
        <v>0</v>
      </c>
      <c r="BG27" s="46">
        <f t="shared" si="38"/>
        <v>0</v>
      </c>
      <c r="BH27" s="46">
        <f>COUNT(AY27:BF27)</f>
        <v>8</v>
      </c>
      <c r="BI27" s="46">
        <f>STDEV(AY27:BF27)</f>
        <v>0</v>
      </c>
      <c r="BJ27" s="46">
        <f>(BI27)/SQRT(BH27)</f>
        <v>0</v>
      </c>
      <c r="BK27" t="s">
        <v>215</v>
      </c>
      <c r="BL27" s="46" t="s">
        <v>211</v>
      </c>
      <c r="BM27">
        <v>891.58880291066339</v>
      </c>
      <c r="BN27">
        <v>8</v>
      </c>
      <c r="BO27">
        <v>161.7247910089558</v>
      </c>
      <c r="BP27">
        <v>57.178348204204916</v>
      </c>
      <c r="BQ27" s="46">
        <f>(BM27)*100/$BM25</f>
        <v>87.19524763439469</v>
      </c>
      <c r="BR27" s="46">
        <f>(BQ27)/SQRT(BP27)</f>
        <v>11.531266595437273</v>
      </c>
      <c r="BS27" s="46">
        <f>100-BQ27</f>
        <v>12.80475236560531</v>
      </c>
      <c r="BT27">
        <v>11.531266595437273</v>
      </c>
    </row>
    <row r="28" spans="1:72" x14ac:dyDescent="0.25">
      <c r="A28" s="2"/>
      <c r="B28" s="3" t="s">
        <v>14</v>
      </c>
      <c r="C28" s="3">
        <v>1.43</v>
      </c>
      <c r="D28" s="3">
        <v>1.45</v>
      </c>
      <c r="E28" s="3">
        <v>1.53</v>
      </c>
      <c r="F28" s="3">
        <v>1.44</v>
      </c>
      <c r="G28" s="3">
        <v>1.51</v>
      </c>
      <c r="H28" s="3">
        <v>1.54</v>
      </c>
      <c r="I28" s="3">
        <v>1.48</v>
      </c>
      <c r="J28" s="3">
        <v>1.52</v>
      </c>
      <c r="K28" s="24"/>
      <c r="L28" s="14"/>
      <c r="M28" s="2"/>
      <c r="N28" s="3" t="s">
        <v>14</v>
      </c>
      <c r="O28" s="3">
        <v>1.43</v>
      </c>
      <c r="P28" s="3">
        <v>1.45</v>
      </c>
      <c r="Q28" s="3">
        <v>1.53</v>
      </c>
      <c r="R28" s="3">
        <v>1.44</v>
      </c>
      <c r="S28" s="3">
        <v>1.51</v>
      </c>
      <c r="T28" s="3">
        <v>1.54</v>
      </c>
      <c r="U28" s="3">
        <v>1.48</v>
      </c>
      <c r="V28" s="3">
        <v>1.52</v>
      </c>
      <c r="W28" s="24"/>
      <c r="X28" s="24"/>
      <c r="Y28" s="24"/>
      <c r="Z28" s="22"/>
      <c r="AA28" s="2"/>
      <c r="AB28" s="3" t="s">
        <v>14</v>
      </c>
      <c r="AC28" s="3">
        <f>O28</f>
        <v>1.43</v>
      </c>
      <c r="AD28" s="3">
        <f t="shared" ref="AD28:AJ33" si="39">P28</f>
        <v>1.45</v>
      </c>
      <c r="AE28" s="3">
        <f t="shared" si="39"/>
        <v>1.53</v>
      </c>
      <c r="AF28" s="3">
        <f t="shared" si="39"/>
        <v>1.44</v>
      </c>
      <c r="AG28" s="3">
        <f t="shared" si="39"/>
        <v>1.51</v>
      </c>
      <c r="AH28" s="3">
        <f t="shared" si="39"/>
        <v>1.54</v>
      </c>
      <c r="AI28" s="3">
        <f t="shared" si="39"/>
        <v>1.48</v>
      </c>
      <c r="AJ28" s="3">
        <f t="shared" si="39"/>
        <v>1.52</v>
      </c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BK28" t="s">
        <v>216</v>
      </c>
      <c r="BL28" s="46" t="s">
        <v>210</v>
      </c>
      <c r="BM28">
        <v>681.48835601776955</v>
      </c>
      <c r="BN28">
        <v>8</v>
      </c>
      <c r="BO28">
        <v>165.80476191639013</v>
      </c>
      <c r="BP28">
        <v>58.62083575205024</v>
      </c>
      <c r="BQ28" s="46">
        <f>(BM28)*100/$BM25</f>
        <v>66.647927574837482</v>
      </c>
      <c r="BR28">
        <v>7.7881530371951122</v>
      </c>
      <c r="BS28" s="46">
        <f>100-BQ28</f>
        <v>33.352072425162518</v>
      </c>
      <c r="BT28">
        <v>7.7881530371951122</v>
      </c>
    </row>
    <row r="29" spans="1:72" x14ac:dyDescent="0.25">
      <c r="A29" s="2"/>
      <c r="B29" s="3" t="s">
        <v>15</v>
      </c>
      <c r="C29" s="3">
        <v>3.1</v>
      </c>
      <c r="D29" s="3">
        <v>4.4000000000000004</v>
      </c>
      <c r="E29" s="3">
        <v>6</v>
      </c>
      <c r="F29" s="3">
        <v>4.0999999999999996</v>
      </c>
      <c r="G29" s="3">
        <v>4</v>
      </c>
      <c r="H29" s="3">
        <v>4.4000000000000004</v>
      </c>
      <c r="I29" s="3">
        <v>3.9</v>
      </c>
      <c r="J29" s="3">
        <v>4.5</v>
      </c>
      <c r="K29" s="24"/>
      <c r="L29" s="14"/>
      <c r="M29" s="2"/>
      <c r="N29" s="3" t="s">
        <v>15</v>
      </c>
      <c r="O29" s="3">
        <v>3.1</v>
      </c>
      <c r="P29" s="3">
        <v>4.4000000000000004</v>
      </c>
      <c r="Q29" s="3">
        <v>6</v>
      </c>
      <c r="R29" s="3">
        <v>4.0999999999999996</v>
      </c>
      <c r="S29" s="3">
        <v>4</v>
      </c>
      <c r="T29" s="3">
        <v>4.4000000000000004</v>
      </c>
      <c r="U29" s="3">
        <v>3.9</v>
      </c>
      <c r="V29" s="3">
        <v>4.5</v>
      </c>
      <c r="W29" s="24"/>
      <c r="X29" s="24"/>
      <c r="Y29" s="24"/>
      <c r="Z29" s="22"/>
      <c r="AA29" s="2"/>
      <c r="AB29" s="3" t="s">
        <v>15</v>
      </c>
      <c r="AC29" s="3">
        <f t="shared" ref="AC29:AC33" si="40">O29</f>
        <v>3.1</v>
      </c>
      <c r="AD29" s="3">
        <f t="shared" si="39"/>
        <v>4.4000000000000004</v>
      </c>
      <c r="AE29" s="3">
        <f t="shared" si="39"/>
        <v>6</v>
      </c>
      <c r="AF29" s="3">
        <f t="shared" si="39"/>
        <v>4.0999999999999996</v>
      </c>
      <c r="AG29" s="3">
        <f t="shared" si="39"/>
        <v>4</v>
      </c>
      <c r="AH29" s="3">
        <f t="shared" si="39"/>
        <v>4.4000000000000004</v>
      </c>
      <c r="AI29" s="3">
        <f t="shared" si="39"/>
        <v>3.9</v>
      </c>
      <c r="AJ29" s="3">
        <f t="shared" si="39"/>
        <v>4.5</v>
      </c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</row>
    <row r="30" spans="1:72" x14ac:dyDescent="0.25">
      <c r="A30" s="24"/>
      <c r="B30" s="3" t="s">
        <v>16</v>
      </c>
      <c r="C30" s="3">
        <f>C29-C28</f>
        <v>1.6700000000000002</v>
      </c>
      <c r="D30" s="3">
        <f t="shared" ref="D30:J30" si="41">D29-D28</f>
        <v>2.95</v>
      </c>
      <c r="E30" s="3">
        <f t="shared" si="41"/>
        <v>4.47</v>
      </c>
      <c r="F30" s="3">
        <f t="shared" si="41"/>
        <v>2.6599999999999997</v>
      </c>
      <c r="G30" s="3">
        <f t="shared" si="41"/>
        <v>2.4900000000000002</v>
      </c>
      <c r="H30" s="3">
        <f t="shared" si="41"/>
        <v>2.8600000000000003</v>
      </c>
      <c r="I30" s="3">
        <f t="shared" si="41"/>
        <v>2.42</v>
      </c>
      <c r="J30" s="3">
        <f t="shared" si="41"/>
        <v>2.98</v>
      </c>
      <c r="K30" s="24"/>
      <c r="L30" s="14"/>
      <c r="M30" s="24"/>
      <c r="N30" s="3" t="s">
        <v>16</v>
      </c>
      <c r="O30" s="3">
        <f>O29-O28</f>
        <v>1.6700000000000002</v>
      </c>
      <c r="P30" s="3">
        <f t="shared" ref="P30" si="42">P29-P28</f>
        <v>2.95</v>
      </c>
      <c r="Q30" s="3">
        <f t="shared" ref="Q30" si="43">Q29-Q28</f>
        <v>4.47</v>
      </c>
      <c r="R30" s="3">
        <f t="shared" ref="R30" si="44">R29-R28</f>
        <v>2.6599999999999997</v>
      </c>
      <c r="S30" s="3">
        <f t="shared" ref="S30" si="45">S29-S28</f>
        <v>2.4900000000000002</v>
      </c>
      <c r="T30" s="3">
        <f t="shared" ref="T30" si="46">T29-T28</f>
        <v>2.8600000000000003</v>
      </c>
      <c r="U30" s="3">
        <f t="shared" ref="U30" si="47">U29-U28</f>
        <v>2.42</v>
      </c>
      <c r="V30" s="3">
        <f t="shared" ref="V30" si="48">V29-V28</f>
        <v>2.98</v>
      </c>
      <c r="W30" s="24"/>
      <c r="X30" s="24"/>
      <c r="Y30" s="24"/>
      <c r="Z30" s="22"/>
      <c r="AA30" s="24"/>
      <c r="AB30" s="3" t="s">
        <v>16</v>
      </c>
      <c r="AC30" s="3">
        <f t="shared" si="40"/>
        <v>1.6700000000000002</v>
      </c>
      <c r="AD30" s="3">
        <f t="shared" si="39"/>
        <v>2.95</v>
      </c>
      <c r="AE30" s="3">
        <f t="shared" si="39"/>
        <v>4.47</v>
      </c>
      <c r="AF30" s="3">
        <f t="shared" si="39"/>
        <v>2.6599999999999997</v>
      </c>
      <c r="AG30" s="3">
        <f t="shared" si="39"/>
        <v>2.4900000000000002</v>
      </c>
      <c r="AH30" s="3">
        <f t="shared" si="39"/>
        <v>2.8600000000000003</v>
      </c>
      <c r="AI30" s="3">
        <f t="shared" si="39"/>
        <v>2.42</v>
      </c>
      <c r="AJ30" s="3">
        <f t="shared" si="39"/>
        <v>2.98</v>
      </c>
      <c r="AK30" s="24"/>
      <c r="AL30" s="24"/>
      <c r="AM30" s="24"/>
      <c r="AN30" s="211" t="s">
        <v>102</v>
      </c>
      <c r="AO30" s="212"/>
      <c r="AP30" s="212"/>
      <c r="AQ30" s="212"/>
      <c r="AR30" s="212"/>
      <c r="AS30" s="212"/>
      <c r="AT30" s="212"/>
      <c r="AU30" s="212"/>
      <c r="AV30" s="212"/>
      <c r="BM30" s="194" t="s">
        <v>106</v>
      </c>
      <c r="BN30" s="194" t="s">
        <v>25</v>
      </c>
      <c r="BO30" s="194" t="s">
        <v>26</v>
      </c>
      <c r="BP30" s="194" t="s">
        <v>27</v>
      </c>
      <c r="BQ30" s="194" t="s">
        <v>212</v>
      </c>
      <c r="BR30" s="194" t="s">
        <v>27</v>
      </c>
      <c r="BS30" s="194" t="s">
        <v>213</v>
      </c>
    </row>
    <row r="31" spans="1:72" ht="18" x14ac:dyDescent="0.25">
      <c r="A31" s="2"/>
      <c r="B31" s="3" t="s">
        <v>70</v>
      </c>
      <c r="C31" s="3">
        <v>1.5007351418963777</v>
      </c>
      <c r="D31" s="3">
        <v>1.553338985362551</v>
      </c>
      <c r="E31" s="3">
        <v>1.5057507592282735</v>
      </c>
      <c r="F31" s="3">
        <v>1.5055233234562999</v>
      </c>
      <c r="G31" s="3">
        <v>1.5297091938290699</v>
      </c>
      <c r="H31" s="3">
        <v>1.5117992929744695</v>
      </c>
      <c r="I31" s="3">
        <v>1.57065628829071</v>
      </c>
      <c r="J31" s="3">
        <v>1.433537074570133</v>
      </c>
      <c r="K31" s="24"/>
      <c r="L31" s="14"/>
      <c r="M31" s="2"/>
      <c r="N31" s="3" t="s">
        <v>70</v>
      </c>
      <c r="O31" s="3">
        <v>1.5007351418963777</v>
      </c>
      <c r="P31" s="3">
        <v>1.553338985362551</v>
      </c>
      <c r="Q31" s="3">
        <v>1.5057507592282735</v>
      </c>
      <c r="R31" s="3">
        <v>1.5055233234562999</v>
      </c>
      <c r="S31" s="3">
        <v>1.5297091938290699</v>
      </c>
      <c r="T31" s="3">
        <v>1.5117992929744695</v>
      </c>
      <c r="U31" s="3">
        <v>1.57065628829071</v>
      </c>
      <c r="V31" s="3">
        <v>1.433537074570133</v>
      </c>
      <c r="W31" s="24"/>
      <c r="X31" s="24"/>
      <c r="Y31" s="24"/>
      <c r="Z31" s="22"/>
      <c r="AA31" s="2"/>
      <c r="AB31" s="3" t="s">
        <v>70</v>
      </c>
      <c r="AC31" s="3">
        <f t="shared" si="40"/>
        <v>1.5007351418963777</v>
      </c>
      <c r="AD31" s="3">
        <f t="shared" si="39"/>
        <v>1.553338985362551</v>
      </c>
      <c r="AE31" s="3">
        <f t="shared" si="39"/>
        <v>1.5057507592282735</v>
      </c>
      <c r="AF31" s="3">
        <f t="shared" si="39"/>
        <v>1.5055233234562999</v>
      </c>
      <c r="AG31" s="3">
        <f t="shared" si="39"/>
        <v>1.5297091938290699</v>
      </c>
      <c r="AH31" s="3">
        <f t="shared" si="39"/>
        <v>1.5117992929744695</v>
      </c>
      <c r="AI31" s="3">
        <f t="shared" si="39"/>
        <v>1.57065628829071</v>
      </c>
      <c r="AJ31" s="3">
        <f t="shared" si="39"/>
        <v>1.433537074570133</v>
      </c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BB31" s="165" t="s">
        <v>232</v>
      </c>
      <c r="BK31" t="s">
        <v>218</v>
      </c>
      <c r="BL31" t="s">
        <v>125</v>
      </c>
      <c r="BM31">
        <v>1227.4849187515538</v>
      </c>
      <c r="BN31">
        <v>8</v>
      </c>
      <c r="BO31" s="46">
        <v>177.79914161436167</v>
      </c>
      <c r="BP31">
        <v>62.861489362331206</v>
      </c>
      <c r="BQ31" s="46">
        <v>100</v>
      </c>
      <c r="BR31">
        <v>0</v>
      </c>
      <c r="BS31">
        <v>0</v>
      </c>
    </row>
    <row r="32" spans="1:72" x14ac:dyDescent="0.25">
      <c r="A32" s="2"/>
      <c r="B32" s="3" t="s">
        <v>71</v>
      </c>
      <c r="C32" s="3">
        <v>1.7060780574343</v>
      </c>
      <c r="D32" s="3">
        <v>1.8683591466528735</v>
      </c>
      <c r="E32" s="3">
        <v>1.9166835947529177</v>
      </c>
      <c r="F32" s="3">
        <v>1.8056127496891365</v>
      </c>
      <c r="G32" s="3">
        <v>1.8068078312800315</v>
      </c>
      <c r="H32" s="3">
        <v>1.8468426631166601</v>
      </c>
      <c r="I32" s="3">
        <v>1.8041642662800315</v>
      </c>
      <c r="J32" s="3">
        <v>1.7611739606983241</v>
      </c>
      <c r="K32" s="24"/>
      <c r="L32" s="14"/>
      <c r="M32" s="2"/>
      <c r="N32" s="3" t="s">
        <v>71</v>
      </c>
      <c r="O32" s="3">
        <v>1.7060780574343</v>
      </c>
      <c r="P32" s="3">
        <v>1.8683591466528735</v>
      </c>
      <c r="Q32" s="3">
        <v>1.9166835947529177</v>
      </c>
      <c r="R32" s="3">
        <v>1.8056127496891365</v>
      </c>
      <c r="S32" s="3">
        <v>1.8068078312800315</v>
      </c>
      <c r="T32" s="3">
        <v>1.8468426631166601</v>
      </c>
      <c r="U32" s="3">
        <v>1.8041642662800315</v>
      </c>
      <c r="V32" s="3">
        <v>1.7611739606983241</v>
      </c>
      <c r="W32" s="24"/>
      <c r="X32" s="24"/>
      <c r="Y32" s="24"/>
      <c r="Z32" s="22"/>
      <c r="AA32" s="2"/>
      <c r="AB32" s="3" t="s">
        <v>71</v>
      </c>
      <c r="AC32" s="3">
        <f t="shared" si="40"/>
        <v>1.7060780574343</v>
      </c>
      <c r="AD32" s="3">
        <f t="shared" si="39"/>
        <v>1.8683591466528735</v>
      </c>
      <c r="AE32" s="3">
        <f t="shared" si="39"/>
        <v>1.9166835947529177</v>
      </c>
      <c r="AF32" s="3">
        <f t="shared" si="39"/>
        <v>1.8056127496891365</v>
      </c>
      <c r="AG32" s="3">
        <f t="shared" si="39"/>
        <v>1.8068078312800315</v>
      </c>
      <c r="AH32" s="3">
        <f t="shared" si="39"/>
        <v>1.8468426631166601</v>
      </c>
      <c r="AI32" s="3">
        <f t="shared" si="39"/>
        <v>1.8041642662800315</v>
      </c>
      <c r="AJ32" s="3">
        <f t="shared" si="39"/>
        <v>1.7611739606983241</v>
      </c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Y32" s="216" t="s">
        <v>107</v>
      </c>
      <c r="AZ32" s="216"/>
      <c r="BA32" s="216"/>
      <c r="BB32" s="216"/>
      <c r="BC32" s="216"/>
      <c r="BD32" s="216"/>
      <c r="BE32" s="216"/>
      <c r="BF32" s="216"/>
      <c r="BL32" t="s">
        <v>219</v>
      </c>
      <c r="BM32">
        <v>289.45206674874453</v>
      </c>
      <c r="BN32" s="46">
        <v>8</v>
      </c>
      <c r="BO32" s="46">
        <v>105.45772773010626</v>
      </c>
      <c r="BP32">
        <v>37.28493720324137</v>
      </c>
      <c r="BQ32" s="46">
        <f>(BM32)*100/BM31</f>
        <v>23.580906154280044</v>
      </c>
      <c r="BR32" s="46">
        <f>BQ32/SQRT(BN32)</f>
        <v>8.3371093241075052</v>
      </c>
      <c r="BS32">
        <f>100-BQ32</f>
        <v>76.419093845719956</v>
      </c>
    </row>
    <row r="33" spans="1:71" x14ac:dyDescent="0.25">
      <c r="A33" s="24"/>
      <c r="B33" s="3" t="s">
        <v>16</v>
      </c>
      <c r="C33" s="3">
        <f>C32-C31</f>
        <v>0.20534291553792228</v>
      </c>
      <c r="D33" s="3">
        <f t="shared" ref="D33:J33" si="49">D32-D31</f>
        <v>0.31502016129032251</v>
      </c>
      <c r="E33" s="3">
        <f t="shared" si="49"/>
        <v>0.41093283552464421</v>
      </c>
      <c r="F33" s="3">
        <f t="shared" si="49"/>
        <v>0.30008942623283663</v>
      </c>
      <c r="G33" s="3">
        <f t="shared" si="49"/>
        <v>0.27709863745096164</v>
      </c>
      <c r="H33" s="3">
        <f t="shared" si="49"/>
        <v>0.33504337014219066</v>
      </c>
      <c r="I33" s="3">
        <f t="shared" si="49"/>
        <v>0.23350797798932144</v>
      </c>
      <c r="J33" s="3">
        <f t="shared" si="49"/>
        <v>0.32763688612819108</v>
      </c>
      <c r="K33" s="24"/>
      <c r="L33" s="14"/>
      <c r="M33" s="24"/>
      <c r="N33" s="3" t="s">
        <v>16</v>
      </c>
      <c r="O33" s="3">
        <f>O32-O31</f>
        <v>0.20534291553792228</v>
      </c>
      <c r="P33" s="3">
        <f t="shared" ref="P33" si="50">P32-P31</f>
        <v>0.31502016129032251</v>
      </c>
      <c r="Q33" s="3">
        <f t="shared" ref="Q33" si="51">Q32-Q31</f>
        <v>0.41093283552464421</v>
      </c>
      <c r="R33" s="3">
        <f t="shared" ref="R33" si="52">R32-R31</f>
        <v>0.30008942623283663</v>
      </c>
      <c r="S33" s="3">
        <f t="shared" ref="S33" si="53">S32-S31</f>
        <v>0.27709863745096164</v>
      </c>
      <c r="T33" s="3">
        <f t="shared" ref="T33" si="54">T32-T31</f>
        <v>0.33504337014219066</v>
      </c>
      <c r="U33" s="3">
        <f t="shared" ref="U33" si="55">U32-U31</f>
        <v>0.23350797798932144</v>
      </c>
      <c r="V33" s="3">
        <f t="shared" ref="V33" si="56">V32-V31</f>
        <v>0.32763688612819108</v>
      </c>
      <c r="W33" s="24"/>
      <c r="X33" s="24"/>
      <c r="Y33" s="24"/>
      <c r="Z33" s="22"/>
      <c r="AA33" s="24"/>
      <c r="AB33" s="3" t="s">
        <v>16</v>
      </c>
      <c r="AC33" s="3">
        <f t="shared" si="40"/>
        <v>0.20534291553792228</v>
      </c>
      <c r="AD33" s="3">
        <f t="shared" si="39"/>
        <v>0.31502016129032251</v>
      </c>
      <c r="AE33" s="3">
        <f t="shared" si="39"/>
        <v>0.41093283552464421</v>
      </c>
      <c r="AF33" s="3">
        <f t="shared" si="39"/>
        <v>0.30008942623283663</v>
      </c>
      <c r="AG33" s="3">
        <f t="shared" si="39"/>
        <v>0.27709863745096164</v>
      </c>
      <c r="AH33" s="3">
        <f t="shared" si="39"/>
        <v>0.33504337014219066</v>
      </c>
      <c r="AI33" s="3">
        <f t="shared" si="39"/>
        <v>0.23350797798932144</v>
      </c>
      <c r="AJ33" s="3">
        <f t="shared" si="39"/>
        <v>0.32763688612819108</v>
      </c>
      <c r="AK33" s="24"/>
      <c r="AL33" s="24"/>
      <c r="AM33" s="24"/>
      <c r="AN33" s="24"/>
      <c r="AO33" s="38" t="s">
        <v>24</v>
      </c>
      <c r="AP33" s="38" t="s">
        <v>25</v>
      </c>
      <c r="AQ33" s="38" t="s">
        <v>26</v>
      </c>
      <c r="AR33" s="38" t="s">
        <v>27</v>
      </c>
      <c r="AS33" s="38"/>
      <c r="AT33" s="24"/>
      <c r="AU33" s="24"/>
      <c r="AV33" s="24"/>
      <c r="BL33" t="s">
        <v>210</v>
      </c>
      <c r="BM33">
        <v>614.76084619462426</v>
      </c>
      <c r="BN33" s="46">
        <v>8</v>
      </c>
      <c r="BO33" s="46">
        <v>204.39826776593102</v>
      </c>
      <c r="BP33">
        <v>72.265700600036766</v>
      </c>
      <c r="BQ33" s="46">
        <f>(BM33)*100/$BM31</f>
        <v>50.082965322285439</v>
      </c>
      <c r="BR33" s="46">
        <f t="shared" ref="BR33" si="57">BQ33/SQRT(BN33)</f>
        <v>17.707002200659367</v>
      </c>
      <c r="BS33">
        <f>100-BQ33</f>
        <v>49.917034677714561</v>
      </c>
    </row>
    <row r="34" spans="1:71" x14ac:dyDescent="0.25">
      <c r="A34" s="6" t="s">
        <v>19</v>
      </c>
      <c r="B34" s="7">
        <v>0</v>
      </c>
      <c r="C34" s="4">
        <v>1.5007351418963777</v>
      </c>
      <c r="D34" s="4">
        <v>1.553338985362551</v>
      </c>
      <c r="E34" s="4">
        <v>1.5057507592282735</v>
      </c>
      <c r="F34" s="4">
        <v>1.5055233234562999</v>
      </c>
      <c r="G34" s="4">
        <v>1.5297091938290699</v>
      </c>
      <c r="H34" s="4">
        <v>1.5117992929744695</v>
      </c>
      <c r="I34" s="4">
        <v>1.57065628829071</v>
      </c>
      <c r="J34" s="4">
        <v>1.433537074570133</v>
      </c>
      <c r="K34" s="24"/>
      <c r="L34" s="14"/>
      <c r="M34" s="6" t="s">
        <v>19</v>
      </c>
      <c r="N34" s="7">
        <v>0</v>
      </c>
      <c r="O34" s="4">
        <f t="shared" ref="O34:V47" si="58">C34-C$31</f>
        <v>0</v>
      </c>
      <c r="P34" s="4">
        <f t="shared" si="58"/>
        <v>0</v>
      </c>
      <c r="Q34" s="4">
        <f t="shared" si="58"/>
        <v>0</v>
      </c>
      <c r="R34" s="4">
        <f t="shared" si="58"/>
        <v>0</v>
      </c>
      <c r="S34" s="4">
        <f t="shared" si="58"/>
        <v>0</v>
      </c>
      <c r="T34" s="4">
        <f t="shared" si="58"/>
        <v>0</v>
      </c>
      <c r="U34" s="4">
        <f t="shared" si="58"/>
        <v>0</v>
      </c>
      <c r="V34" s="4">
        <f t="shared" si="58"/>
        <v>0</v>
      </c>
      <c r="W34" s="24"/>
      <c r="X34" s="24"/>
      <c r="Y34" s="24"/>
      <c r="Z34" s="22"/>
      <c r="AA34" s="6" t="s">
        <v>19</v>
      </c>
      <c r="AB34" s="7">
        <v>0</v>
      </c>
      <c r="AC34" s="4">
        <f t="shared" ref="AC34:AJ47" si="59">(O34*100)/O$30</f>
        <v>0</v>
      </c>
      <c r="AD34" s="4">
        <f t="shared" si="59"/>
        <v>0</v>
      </c>
      <c r="AE34" s="4">
        <f t="shared" si="59"/>
        <v>0</v>
      </c>
      <c r="AF34" s="4">
        <f t="shared" si="59"/>
        <v>0</v>
      </c>
      <c r="AG34" s="4">
        <f t="shared" si="59"/>
        <v>0</v>
      </c>
      <c r="AH34" s="4">
        <f t="shared" si="59"/>
        <v>0</v>
      </c>
      <c r="AI34" s="4">
        <f t="shared" si="59"/>
        <v>0</v>
      </c>
      <c r="AJ34" s="4">
        <f t="shared" si="59"/>
        <v>0</v>
      </c>
      <c r="AK34" s="24"/>
      <c r="AL34" s="24"/>
      <c r="AM34" s="24"/>
      <c r="AN34" s="24">
        <v>0</v>
      </c>
      <c r="AO34" s="24">
        <f>AVERAGE(AC34:AJ34)</f>
        <v>0</v>
      </c>
      <c r="AP34" s="24">
        <f>COUNT(AC34:AJ34)</f>
        <v>8</v>
      </c>
      <c r="AQ34" s="24">
        <f>STDEV(AC34:AJ34)</f>
        <v>0</v>
      </c>
      <c r="AR34" s="24">
        <f>(AQ34)/SQRT(AP34)</f>
        <v>0</v>
      </c>
      <c r="AS34" s="24"/>
      <c r="AT34" s="24"/>
      <c r="AU34" s="24"/>
      <c r="AV34" s="24"/>
      <c r="AX34" s="46">
        <f>AB34</f>
        <v>0</v>
      </c>
      <c r="AY34" s="45" t="s">
        <v>6</v>
      </c>
      <c r="AZ34" s="45" t="s">
        <v>7</v>
      </c>
      <c r="BA34" s="45" t="s">
        <v>8</v>
      </c>
      <c r="BB34" s="45" t="s">
        <v>9</v>
      </c>
      <c r="BC34" s="45" t="s">
        <v>10</v>
      </c>
      <c r="BD34" s="45" t="s">
        <v>11</v>
      </c>
      <c r="BE34" s="45" t="s">
        <v>12</v>
      </c>
      <c r="BF34" s="45" t="s">
        <v>13</v>
      </c>
      <c r="BL34" t="s">
        <v>211</v>
      </c>
      <c r="BM34">
        <v>1109.5680871451586</v>
      </c>
      <c r="BN34" s="46">
        <v>8</v>
      </c>
      <c r="BO34" s="46">
        <v>167.64002170938136</v>
      </c>
      <c r="BP34">
        <v>59.269698074481795</v>
      </c>
      <c r="BQ34" s="46">
        <f>(BM34)*100/$BM31</f>
        <v>90.393622780610158</v>
      </c>
      <c r="BR34" s="46">
        <f>BQ34/SQRT(BN34)</f>
        <v>31.95897182209411</v>
      </c>
      <c r="BS34">
        <f>100-BQ34</f>
        <v>9.6063772193898416</v>
      </c>
    </row>
    <row r="35" spans="1:71" x14ac:dyDescent="0.25">
      <c r="A35" s="2"/>
      <c r="B35" s="7">
        <v>2</v>
      </c>
      <c r="C35" s="4">
        <v>1.587343335749577</v>
      </c>
      <c r="D35" s="4">
        <v>1.5927165055238413</v>
      </c>
      <c r="E35" s="4">
        <v>1.52575075922827</v>
      </c>
      <c r="F35" s="4">
        <v>1.5401854926830854</v>
      </c>
      <c r="G35" s="4">
        <v>1.5417044318338999</v>
      </c>
      <c r="H35" s="4">
        <v>1.5397961183110225</v>
      </c>
      <c r="I35" s="4">
        <v>1.5990608668338999</v>
      </c>
      <c r="J35" s="4">
        <v>1.4563434251160248</v>
      </c>
      <c r="K35" s="24"/>
      <c r="L35" s="14"/>
      <c r="M35" s="2"/>
      <c r="N35" s="7">
        <v>2</v>
      </c>
      <c r="O35" s="4">
        <f t="shared" si="58"/>
        <v>8.6608193853199289E-2</v>
      </c>
      <c r="P35" s="4">
        <f t="shared" si="58"/>
        <v>3.9377520161290258E-2</v>
      </c>
      <c r="Q35" s="4">
        <f t="shared" si="58"/>
        <v>1.9999999999996465E-2</v>
      </c>
      <c r="R35" s="4">
        <f t="shared" si="58"/>
        <v>3.4662169226785444E-2</v>
      </c>
      <c r="S35" s="4">
        <f t="shared" si="58"/>
        <v>1.1995238004830044E-2</v>
      </c>
      <c r="T35" s="4">
        <f t="shared" si="58"/>
        <v>2.7996825336553011E-2</v>
      </c>
      <c r="U35" s="4">
        <f t="shared" si="58"/>
        <v>2.8404578543189896E-2</v>
      </c>
      <c r="V35" s="4">
        <f t="shared" si="58"/>
        <v>2.2806350545891751E-2</v>
      </c>
      <c r="W35" s="24"/>
      <c r="X35" s="24"/>
      <c r="Y35" s="24"/>
      <c r="Z35" s="22"/>
      <c r="AA35" s="2"/>
      <c r="AB35" s="7">
        <v>2</v>
      </c>
      <c r="AC35" s="4">
        <f t="shared" si="59"/>
        <v>5.1861193924071429</v>
      </c>
      <c r="AD35" s="4">
        <f t="shared" si="59"/>
        <v>1.3348311919081444</v>
      </c>
      <c r="AE35" s="4">
        <f t="shared" si="59"/>
        <v>0.44742729306479789</v>
      </c>
      <c r="AF35" s="4">
        <f t="shared" si="59"/>
        <v>1.3030890686761447</v>
      </c>
      <c r="AG35" s="4">
        <f t="shared" si="59"/>
        <v>0.48173646605743148</v>
      </c>
      <c r="AH35" s="4">
        <f t="shared" si="59"/>
        <v>0.97890997680255276</v>
      </c>
      <c r="AI35" s="4">
        <f t="shared" si="59"/>
        <v>1.1737429150078469</v>
      </c>
      <c r="AJ35" s="4">
        <f t="shared" si="59"/>
        <v>0.76531377670777689</v>
      </c>
      <c r="AK35" s="24"/>
      <c r="AL35" s="24"/>
      <c r="AM35" s="24"/>
      <c r="AN35" s="24">
        <v>2</v>
      </c>
      <c r="AO35" s="24">
        <f t="shared" ref="AO35:AO46" si="60">AVERAGE(AC35:AJ35)</f>
        <v>1.4588962600789794</v>
      </c>
      <c r="AP35" s="24">
        <f t="shared" ref="AP35:AP47" si="61">COUNT(AC35:AJ35)</f>
        <v>8</v>
      </c>
      <c r="AQ35" s="24">
        <f t="shared" ref="AQ35:AQ45" si="62">STDEV(AC35:AJ35)</f>
        <v>1.5446926165818953</v>
      </c>
      <c r="AR35" s="24">
        <f t="shared" ref="AR35:AR46" si="63">(AQ35)/SQRT(AP35)</f>
        <v>0.54613131201692489</v>
      </c>
      <c r="AS35" s="24"/>
      <c r="AT35" s="24"/>
      <c r="AU35" s="24"/>
      <c r="AV35" s="24"/>
      <c r="AX35" s="46">
        <f t="shared" ref="AX35:AX47" si="64">AB35</f>
        <v>2</v>
      </c>
      <c r="AY35">
        <f t="shared" ref="AY35:AY47" si="65">(($AB35-$AB34)*AC34)+(($AB35-$AB34)*(AC35-AC34)/2)</f>
        <v>5.1861193924071429</v>
      </c>
      <c r="AZ35">
        <f t="shared" ref="AZ35:AZ47" si="66">(($AB35-$AB34)*AD34)+(($AB35-$AB34)*(AD35-AD34)/2)</f>
        <v>1.3348311919081444</v>
      </c>
      <c r="BA35">
        <f t="shared" ref="BA35:BA47" si="67">(($AB35-$AB34)*AE34)+(($AB35-$AB34)*(AE35-AE34)/2)</f>
        <v>0.44742729306479789</v>
      </c>
      <c r="BB35">
        <f t="shared" ref="BB35:BB47" si="68">(($AB35-$AB34)*AF34)+(($AB35-$AB34)*(AF35-AF34)/2)</f>
        <v>1.3030890686761447</v>
      </c>
      <c r="BC35">
        <f t="shared" ref="BC35:BC47" si="69">(($AB35-$AB34)*AG34)+(($AB35-$AB34)*(AG35-AG34)/2)</f>
        <v>0.48173646605743148</v>
      </c>
      <c r="BD35">
        <f t="shared" ref="BD35:BD47" si="70">(($AB35-$AB34)*AH34)+(($AB35-$AB34)*(AH35-AH34)/2)</f>
        <v>0.97890997680255276</v>
      </c>
      <c r="BE35">
        <f t="shared" ref="BE35:BE47" si="71">(($AB35-$AB34)*AI34)+(($AB35-$AB34)*(AI35-AI34)/2)</f>
        <v>1.1737429150078469</v>
      </c>
      <c r="BF35">
        <f t="shared" ref="BF35:BF47" si="72">(($AB35-$AB34)*AJ34)+(($AB35-$AB34)*(AJ35-AJ34)/2)</f>
        <v>0.76531377670777689</v>
      </c>
    </row>
    <row r="36" spans="1:71" x14ac:dyDescent="0.25">
      <c r="A36" s="2"/>
      <c r="B36" s="5">
        <v>4</v>
      </c>
      <c r="C36" s="4">
        <v>1.6503311130973579</v>
      </c>
      <c r="D36" s="4">
        <v>1.6163430176206155</v>
      </c>
      <c r="E36" s="4">
        <v>1.6453128543121149</v>
      </c>
      <c r="F36" s="4">
        <v>1.6208092856874232</v>
      </c>
      <c r="G36" s="4">
        <v>1.6270965600100293</v>
      </c>
      <c r="H36" s="4">
        <v>1.6365782354563911</v>
      </c>
      <c r="I36" s="4">
        <v>1.6144529950100299</v>
      </c>
      <c r="J36" s="4">
        <v>1.5415407542173152</v>
      </c>
      <c r="K36" s="24"/>
      <c r="L36" s="14"/>
      <c r="M36" s="2"/>
      <c r="N36" s="5">
        <v>4</v>
      </c>
      <c r="O36" s="4">
        <f t="shared" si="58"/>
        <v>0.14959597120098023</v>
      </c>
      <c r="P36" s="4">
        <f t="shared" si="58"/>
        <v>6.3004032258064502E-2</v>
      </c>
      <c r="Q36" s="4">
        <f t="shared" si="58"/>
        <v>0.13956209508384143</v>
      </c>
      <c r="R36" s="4">
        <f t="shared" si="58"/>
        <v>0.11528596223112331</v>
      </c>
      <c r="S36" s="4">
        <f t="shared" si="58"/>
        <v>9.7387366180959445E-2</v>
      </c>
      <c r="T36" s="4">
        <f t="shared" si="58"/>
        <v>0.12477894248192167</v>
      </c>
      <c r="U36" s="4">
        <f t="shared" si="58"/>
        <v>4.37967067193199E-2</v>
      </c>
      <c r="V36" s="4">
        <f t="shared" si="58"/>
        <v>0.10800367964718216</v>
      </c>
      <c r="W36" s="24"/>
      <c r="X36" s="24"/>
      <c r="Y36" s="24"/>
      <c r="Z36" s="22"/>
      <c r="AA36" s="2"/>
      <c r="AB36" s="5">
        <v>4</v>
      </c>
      <c r="AC36" s="4">
        <f t="shared" si="59"/>
        <v>8.9578425868850431</v>
      </c>
      <c r="AD36" s="4">
        <f t="shared" si="59"/>
        <v>2.135729907053034</v>
      </c>
      <c r="AE36" s="4">
        <f t="shared" si="59"/>
        <v>3.1221945208913073</v>
      </c>
      <c r="AF36" s="4">
        <f t="shared" si="59"/>
        <v>4.334058730493358</v>
      </c>
      <c r="AG36" s="4">
        <f t="shared" si="59"/>
        <v>3.9111392040545963</v>
      </c>
      <c r="AH36" s="4">
        <f t="shared" si="59"/>
        <v>4.3629000867804777</v>
      </c>
      <c r="AI36" s="4">
        <f t="shared" si="59"/>
        <v>1.8097812693933844</v>
      </c>
      <c r="AJ36" s="4">
        <f t="shared" si="59"/>
        <v>3.6242845519188647</v>
      </c>
      <c r="AK36" s="24"/>
      <c r="AL36" s="24"/>
      <c r="AM36" s="24"/>
      <c r="AN36" s="24">
        <v>4</v>
      </c>
      <c r="AO36" s="24">
        <f t="shared" si="60"/>
        <v>4.0322413571837581</v>
      </c>
      <c r="AP36" s="24">
        <f t="shared" si="61"/>
        <v>8</v>
      </c>
      <c r="AQ36" s="24">
        <f t="shared" si="62"/>
        <v>2.2041305590486018</v>
      </c>
      <c r="AR36" s="24">
        <f t="shared" si="63"/>
        <v>0.77927783246188109</v>
      </c>
      <c r="AS36" s="24"/>
      <c r="AT36" s="24"/>
      <c r="AU36" s="24"/>
      <c r="AV36" s="24"/>
      <c r="AX36" s="46">
        <f t="shared" si="64"/>
        <v>4</v>
      </c>
      <c r="AY36">
        <f t="shared" si="65"/>
        <v>14.143961979292186</v>
      </c>
      <c r="AZ36">
        <f t="shared" si="66"/>
        <v>3.4705610989611784</v>
      </c>
      <c r="BA36">
        <f t="shared" si="67"/>
        <v>3.5696218139561049</v>
      </c>
      <c r="BB36">
        <f t="shared" si="68"/>
        <v>5.6371477991695027</v>
      </c>
      <c r="BC36">
        <f t="shared" si="69"/>
        <v>4.3928756701120282</v>
      </c>
      <c r="BD36">
        <f t="shared" si="70"/>
        <v>5.3418100635830301</v>
      </c>
      <c r="BE36">
        <f t="shared" si="71"/>
        <v>2.9835241844012312</v>
      </c>
      <c r="BF36">
        <f t="shared" si="72"/>
        <v>4.3895983286266418</v>
      </c>
    </row>
    <row r="37" spans="1:71" x14ac:dyDescent="0.25">
      <c r="A37" s="2"/>
      <c r="B37" s="5">
        <v>6</v>
      </c>
      <c r="C37" s="4">
        <v>1.7054454182766665</v>
      </c>
      <c r="D37" s="4">
        <v>1.695098057943196</v>
      </c>
      <c r="E37" s="4">
        <v>1.8546559969378771</v>
      </c>
      <c r="F37" s="4">
        <v>1.740487836169782</v>
      </c>
      <c r="G37" s="4">
        <v>1.7415007227192465</v>
      </c>
      <c r="H37" s="4">
        <v>1.7826287248044566</v>
      </c>
      <c r="I37" s="4">
        <v>1.74885715771925</v>
      </c>
      <c r="J37" s="4">
        <v>1.6751870313149118</v>
      </c>
      <c r="K37" s="24"/>
      <c r="L37" s="14"/>
      <c r="M37" s="2"/>
      <c r="N37" s="5">
        <v>6</v>
      </c>
      <c r="O37" s="4">
        <f t="shared" si="58"/>
        <v>0.20471027638028882</v>
      </c>
      <c r="P37" s="4">
        <f t="shared" si="58"/>
        <v>0.14175907258064502</v>
      </c>
      <c r="Q37" s="4">
        <f t="shared" si="58"/>
        <v>0.34890523770960358</v>
      </c>
      <c r="R37" s="4">
        <f t="shared" si="58"/>
        <v>0.23496451271348207</v>
      </c>
      <c r="S37" s="4">
        <f t="shared" si="58"/>
        <v>0.21179152889017661</v>
      </c>
      <c r="T37" s="4">
        <f t="shared" si="58"/>
        <v>0.27082943182998709</v>
      </c>
      <c r="U37" s="4">
        <f t="shared" si="58"/>
        <v>0.17820086942853997</v>
      </c>
      <c r="V37" s="4">
        <f t="shared" si="58"/>
        <v>0.24164995674477874</v>
      </c>
      <c r="W37" s="24"/>
      <c r="X37" s="24"/>
      <c r="Y37" s="24"/>
      <c r="Z37" s="22"/>
      <c r="AA37" s="2"/>
      <c r="AB37" s="5">
        <v>6</v>
      </c>
      <c r="AC37" s="4">
        <f t="shared" si="59"/>
        <v>12.258100382053222</v>
      </c>
      <c r="AD37" s="4">
        <f t="shared" si="59"/>
        <v>4.8053922908693227</v>
      </c>
      <c r="AE37" s="4">
        <f t="shared" si="59"/>
        <v>7.8054863022282683</v>
      </c>
      <c r="AF37" s="4">
        <f t="shared" si="59"/>
        <v>8.8332523576497035</v>
      </c>
      <c r="AG37" s="4">
        <f t="shared" si="59"/>
        <v>8.5056838911717509</v>
      </c>
      <c r="AH37" s="4">
        <f t="shared" si="59"/>
        <v>9.4695605534960503</v>
      </c>
      <c r="AI37" s="4">
        <f t="shared" si="59"/>
        <v>7.3636722904355363</v>
      </c>
      <c r="AJ37" s="4">
        <f t="shared" si="59"/>
        <v>8.1090589511670714</v>
      </c>
      <c r="AK37" s="24"/>
      <c r="AL37" s="24"/>
      <c r="AM37" s="24"/>
      <c r="AN37" s="24">
        <v>6</v>
      </c>
      <c r="AO37" s="24">
        <f t="shared" si="60"/>
        <v>8.3937758773838667</v>
      </c>
      <c r="AP37" s="24">
        <f t="shared" si="61"/>
        <v>8</v>
      </c>
      <c r="AQ37" s="24">
        <f t="shared" si="62"/>
        <v>2.0928701428258893</v>
      </c>
      <c r="AR37" s="24">
        <f t="shared" si="63"/>
        <v>0.73994133506752224</v>
      </c>
      <c r="AS37" s="24"/>
      <c r="AT37" s="24"/>
      <c r="AU37" s="24"/>
      <c r="AV37" s="24"/>
      <c r="AX37" s="46">
        <f t="shared" si="64"/>
        <v>6</v>
      </c>
      <c r="AY37">
        <f t="shared" si="65"/>
        <v>21.215942968938265</v>
      </c>
      <c r="AZ37">
        <f t="shared" si="66"/>
        <v>6.9411221979223567</v>
      </c>
      <c r="BA37">
        <f t="shared" si="67"/>
        <v>10.927680823119577</v>
      </c>
      <c r="BB37">
        <f t="shared" si="68"/>
        <v>13.167311088143062</v>
      </c>
      <c r="BC37">
        <f t="shared" si="69"/>
        <v>12.416823095226349</v>
      </c>
      <c r="BD37">
        <f t="shared" si="70"/>
        <v>13.832460640276528</v>
      </c>
      <c r="BE37">
        <f t="shared" si="71"/>
        <v>9.1734535598289213</v>
      </c>
      <c r="BF37">
        <f t="shared" si="72"/>
        <v>11.733343503085937</v>
      </c>
    </row>
    <row r="38" spans="1:71" x14ac:dyDescent="0.25">
      <c r="A38" s="2"/>
      <c r="B38" s="5">
        <v>8</v>
      </c>
      <c r="C38" s="4">
        <v>1.7369393069505572</v>
      </c>
      <c r="D38" s="4">
        <v>1.7738530982657768</v>
      </c>
      <c r="E38" s="4">
        <v>1.939943943933558</v>
      </c>
      <c r="F38" s="4">
        <v>1.806783960852256</v>
      </c>
      <c r="G38" s="4">
        <v>1.8066796813832973</v>
      </c>
      <c r="H38" s="4">
        <v>1.8545106795790509</v>
      </c>
      <c r="I38" s="4">
        <v>1.8140361163833001</v>
      </c>
      <c r="J38" s="4">
        <v>1.7486670364027879</v>
      </c>
      <c r="K38" s="24"/>
      <c r="L38" s="14"/>
      <c r="M38" s="2"/>
      <c r="N38" s="5">
        <v>8</v>
      </c>
      <c r="O38" s="4">
        <f t="shared" si="58"/>
        <v>0.23620416505417952</v>
      </c>
      <c r="P38" s="4">
        <f t="shared" si="58"/>
        <v>0.22051411290322576</v>
      </c>
      <c r="Q38" s="4">
        <f t="shared" si="58"/>
        <v>0.43419318470528445</v>
      </c>
      <c r="R38" s="4">
        <f t="shared" si="58"/>
        <v>0.3012606373959561</v>
      </c>
      <c r="S38" s="4">
        <f t="shared" si="58"/>
        <v>0.27697048755422737</v>
      </c>
      <c r="T38" s="4">
        <f t="shared" si="58"/>
        <v>0.34271138660458145</v>
      </c>
      <c r="U38" s="4">
        <f t="shared" si="58"/>
        <v>0.24337982809259007</v>
      </c>
      <c r="V38" s="4">
        <f t="shared" si="58"/>
        <v>0.31512996183265485</v>
      </c>
      <c r="W38" s="24"/>
      <c r="X38" s="24"/>
      <c r="Y38" s="24"/>
      <c r="Z38" s="22"/>
      <c r="AA38" s="2"/>
      <c r="AB38" s="5">
        <v>8</v>
      </c>
      <c r="AC38" s="4">
        <f t="shared" si="59"/>
        <v>14.143961979292184</v>
      </c>
      <c r="AD38" s="4">
        <f t="shared" si="59"/>
        <v>7.4750546746856186</v>
      </c>
      <c r="AE38" s="4">
        <f t="shared" si="59"/>
        <v>9.713494064995178</v>
      </c>
      <c r="AF38" s="4">
        <f t="shared" si="59"/>
        <v>11.325587872028425</v>
      </c>
      <c r="AG38" s="4">
        <f t="shared" si="59"/>
        <v>11.123312753181821</v>
      </c>
      <c r="AH38" s="4">
        <f t="shared" si="59"/>
        <v>11.982915615544803</v>
      </c>
      <c r="AI38" s="4">
        <f t="shared" si="59"/>
        <v>10.057017689776449</v>
      </c>
      <c r="AJ38" s="4">
        <f t="shared" si="59"/>
        <v>10.574830933981707</v>
      </c>
      <c r="AK38" s="24"/>
      <c r="AL38" s="24"/>
      <c r="AM38" s="24"/>
      <c r="AN38" s="24">
        <v>8</v>
      </c>
      <c r="AO38" s="24">
        <f t="shared" si="60"/>
        <v>10.799521947935771</v>
      </c>
      <c r="AP38" s="24">
        <f t="shared" si="61"/>
        <v>8</v>
      </c>
      <c r="AQ38" s="24">
        <f t="shared" si="62"/>
        <v>1.9198446133737848</v>
      </c>
      <c r="AR38" s="24">
        <f t="shared" si="63"/>
        <v>0.67876757247053432</v>
      </c>
      <c r="AS38" s="24"/>
      <c r="AT38" s="24"/>
      <c r="AU38" s="24"/>
      <c r="AV38" s="24"/>
      <c r="AX38" s="46">
        <f t="shared" si="64"/>
        <v>8</v>
      </c>
      <c r="AY38">
        <f t="shared" si="65"/>
        <v>26.402062361345408</v>
      </c>
      <c r="AZ38">
        <f t="shared" si="66"/>
        <v>12.28044696555494</v>
      </c>
      <c r="BA38">
        <f t="shared" si="67"/>
        <v>17.518980367223445</v>
      </c>
      <c r="BB38">
        <f t="shared" si="68"/>
        <v>20.158840229678127</v>
      </c>
      <c r="BC38">
        <f t="shared" si="69"/>
        <v>19.62899664435357</v>
      </c>
      <c r="BD38">
        <f t="shared" si="70"/>
        <v>21.452476169040853</v>
      </c>
      <c r="BE38">
        <f t="shared" si="71"/>
        <v>17.420689980211986</v>
      </c>
      <c r="BF38">
        <f t="shared" si="72"/>
        <v>18.68388988514878</v>
      </c>
    </row>
    <row r="39" spans="1:71" x14ac:dyDescent="0.25">
      <c r="A39" s="2"/>
      <c r="B39" s="5">
        <v>10</v>
      </c>
      <c r="C39" s="4">
        <v>1.7369393069505572</v>
      </c>
      <c r="D39" s="4">
        <v>1.8289816264915832</v>
      </c>
      <c r="E39" s="4">
        <v>1.9864646422948387</v>
      </c>
      <c r="F39" s="4">
        <v>1.8413691265386325</v>
      </c>
      <c r="G39" s="4">
        <v>1.8405627569123264</v>
      </c>
      <c r="H39" s="4">
        <v>1.8926062960521639</v>
      </c>
      <c r="I39" s="4">
        <v>1.8379191919123263</v>
      </c>
      <c r="J39" s="4">
        <v>1.7903096532579093</v>
      </c>
      <c r="K39" s="24"/>
      <c r="L39" s="14"/>
      <c r="M39" s="2"/>
      <c r="N39" s="5">
        <v>10</v>
      </c>
      <c r="O39" s="4">
        <f t="shared" si="58"/>
        <v>0.23620416505417952</v>
      </c>
      <c r="P39" s="4">
        <f t="shared" si="58"/>
        <v>0.27564264112903225</v>
      </c>
      <c r="Q39" s="4">
        <f t="shared" si="58"/>
        <v>0.48071388306656515</v>
      </c>
      <c r="R39" s="4">
        <f t="shared" si="58"/>
        <v>0.33584580308233258</v>
      </c>
      <c r="S39" s="4">
        <f t="shared" si="58"/>
        <v>0.31085356308325651</v>
      </c>
      <c r="T39" s="4">
        <f t="shared" si="58"/>
        <v>0.38080700307769444</v>
      </c>
      <c r="U39" s="4">
        <f t="shared" si="58"/>
        <v>0.26726290362161631</v>
      </c>
      <c r="V39" s="4">
        <f t="shared" si="58"/>
        <v>0.35677257868777623</v>
      </c>
      <c r="W39" s="24"/>
      <c r="X39" s="24"/>
      <c r="Y39" s="24"/>
      <c r="Z39" s="22"/>
      <c r="AA39" s="2"/>
      <c r="AB39" s="5">
        <v>10</v>
      </c>
      <c r="AC39" s="4">
        <f t="shared" si="59"/>
        <v>14.143961979292184</v>
      </c>
      <c r="AD39" s="4">
        <f t="shared" si="59"/>
        <v>9.3438183433570252</v>
      </c>
      <c r="AE39" s="4">
        <f t="shared" si="59"/>
        <v>10.754225571958953</v>
      </c>
      <c r="AF39" s="4">
        <f t="shared" si="59"/>
        <v>12.625782070764384</v>
      </c>
      <c r="AG39" s="4">
        <f t="shared" si="59"/>
        <v>12.484078838684999</v>
      </c>
      <c r="AH39" s="4">
        <f t="shared" si="59"/>
        <v>13.314930177541763</v>
      </c>
      <c r="AI39" s="4">
        <f t="shared" si="59"/>
        <v>11.043921637256872</v>
      </c>
      <c r="AJ39" s="4">
        <f t="shared" si="59"/>
        <v>11.972234184153566</v>
      </c>
      <c r="AK39" s="24"/>
      <c r="AL39" s="24"/>
      <c r="AM39" s="24"/>
      <c r="AN39" s="24">
        <v>10</v>
      </c>
      <c r="AO39" s="24">
        <f t="shared" si="60"/>
        <v>11.960369100376218</v>
      </c>
      <c r="AP39" s="24">
        <f t="shared" si="61"/>
        <v>8</v>
      </c>
      <c r="AQ39" s="24">
        <f t="shared" si="62"/>
        <v>1.5334879333381632</v>
      </c>
      <c r="AR39" s="24">
        <f t="shared" si="63"/>
        <v>0.54216985826557973</v>
      </c>
      <c r="AS39" s="24"/>
      <c r="AT39" s="24"/>
      <c r="AU39" s="24"/>
      <c r="AV39" s="24"/>
      <c r="AX39" s="46">
        <f t="shared" si="64"/>
        <v>10</v>
      </c>
      <c r="AY39">
        <f t="shared" si="65"/>
        <v>28.287923958584368</v>
      </c>
      <c r="AZ39">
        <f t="shared" si="66"/>
        <v>16.818873018042645</v>
      </c>
      <c r="BA39">
        <f t="shared" si="67"/>
        <v>20.467719636954129</v>
      </c>
      <c r="BB39">
        <f t="shared" si="68"/>
        <v>23.951369942792809</v>
      </c>
      <c r="BC39">
        <f t="shared" si="69"/>
        <v>23.607391591866822</v>
      </c>
      <c r="BD39">
        <f t="shared" si="70"/>
        <v>25.297845793086566</v>
      </c>
      <c r="BE39">
        <f t="shared" si="71"/>
        <v>21.100939327033323</v>
      </c>
      <c r="BF39">
        <f t="shared" si="72"/>
        <v>22.547065118135272</v>
      </c>
    </row>
    <row r="40" spans="1:71" x14ac:dyDescent="0.25">
      <c r="A40" s="2"/>
      <c r="B40" s="5">
        <v>12</v>
      </c>
      <c r="C40" s="4">
        <v>1.73630666779292</v>
      </c>
      <c r="D40" s="4">
        <v>1.8683591466528735</v>
      </c>
      <c r="E40" s="4">
        <v>1.9842180920217201</v>
      </c>
      <c r="F40" s="4">
        <v>1.8690308297164051</v>
      </c>
      <c r="G40" s="4">
        <v>1.8693955338225041</v>
      </c>
      <c r="H40" s="4">
        <v>1.9144126305679088</v>
      </c>
      <c r="I40" s="4">
        <v>1.866751968822504</v>
      </c>
      <c r="J40" s="4">
        <v>1.8153960101562823</v>
      </c>
      <c r="K40" s="24"/>
      <c r="L40" s="14"/>
      <c r="M40" s="2"/>
      <c r="N40" s="5">
        <v>12</v>
      </c>
      <c r="O40" s="4">
        <f t="shared" si="58"/>
        <v>0.23557152589654229</v>
      </c>
      <c r="P40" s="4">
        <f t="shared" si="58"/>
        <v>0.31502016129032251</v>
      </c>
      <c r="Q40" s="4">
        <f t="shared" si="58"/>
        <v>0.47846733279344655</v>
      </c>
      <c r="R40" s="4">
        <f t="shared" si="58"/>
        <v>0.3635075062601052</v>
      </c>
      <c r="S40" s="4">
        <f t="shared" si="58"/>
        <v>0.33968633999343423</v>
      </c>
      <c r="T40" s="4">
        <f t="shared" si="58"/>
        <v>0.40261333759343931</v>
      </c>
      <c r="U40" s="4">
        <f t="shared" si="58"/>
        <v>0.29609568053179403</v>
      </c>
      <c r="V40" s="4">
        <f t="shared" si="58"/>
        <v>0.38185893558614925</v>
      </c>
      <c r="W40" s="24"/>
      <c r="X40" s="24"/>
      <c r="Y40" s="24"/>
      <c r="Z40" s="22"/>
      <c r="AA40" s="2"/>
      <c r="AB40" s="5">
        <v>12</v>
      </c>
      <c r="AC40" s="4">
        <f t="shared" si="59"/>
        <v>14.106079395002531</v>
      </c>
      <c r="AD40" s="4">
        <f t="shared" si="59"/>
        <v>10.678649535265169</v>
      </c>
      <c r="AE40" s="4">
        <f t="shared" si="59"/>
        <v>10.703967176587172</v>
      </c>
      <c r="AF40" s="4">
        <f t="shared" si="59"/>
        <v>13.665695724064108</v>
      </c>
      <c r="AG40" s="4">
        <f t="shared" si="59"/>
        <v>13.642021686483302</v>
      </c>
      <c r="AH40" s="4">
        <f t="shared" si="59"/>
        <v>14.07738942634403</v>
      </c>
      <c r="AI40" s="4">
        <f t="shared" si="59"/>
        <v>12.23535869966091</v>
      </c>
      <c r="AJ40" s="4">
        <f t="shared" si="59"/>
        <v>12.814058241145947</v>
      </c>
      <c r="AK40" s="24"/>
      <c r="AL40" s="24"/>
      <c r="AM40" s="24"/>
      <c r="AN40" s="24">
        <v>12</v>
      </c>
      <c r="AO40" s="24">
        <f t="shared" si="60"/>
        <v>12.740402485569145</v>
      </c>
      <c r="AP40" s="24">
        <f t="shared" si="61"/>
        <v>8</v>
      </c>
      <c r="AQ40" s="24">
        <f t="shared" si="62"/>
        <v>1.4132071253102529</v>
      </c>
      <c r="AR40" s="24">
        <f t="shared" si="63"/>
        <v>0.49964417076401341</v>
      </c>
      <c r="AS40" s="24"/>
      <c r="AT40" s="24"/>
      <c r="AU40" s="24"/>
      <c r="AV40" s="24"/>
      <c r="AX40" s="46">
        <f t="shared" si="64"/>
        <v>12</v>
      </c>
      <c r="AY40">
        <f t="shared" si="65"/>
        <v>28.250041374294717</v>
      </c>
      <c r="AZ40">
        <f t="shared" si="66"/>
        <v>20.022467878622194</v>
      </c>
      <c r="BA40">
        <f t="shared" si="67"/>
        <v>21.458192748546125</v>
      </c>
      <c r="BB40">
        <f t="shared" si="68"/>
        <v>26.291477794828491</v>
      </c>
      <c r="BC40">
        <f t="shared" si="69"/>
        <v>26.126100525168301</v>
      </c>
      <c r="BD40">
        <f t="shared" si="70"/>
        <v>27.392319603885795</v>
      </c>
      <c r="BE40">
        <f t="shared" si="71"/>
        <v>23.279280336917783</v>
      </c>
      <c r="BF40">
        <f t="shared" si="72"/>
        <v>24.786292425299514</v>
      </c>
    </row>
    <row r="41" spans="1:71" x14ac:dyDescent="0.25">
      <c r="A41" s="2"/>
      <c r="B41" s="5">
        <v>14</v>
      </c>
      <c r="C41" s="4">
        <v>1.74055972345598</v>
      </c>
      <c r="D41" s="4">
        <v>1.8626081385883599</v>
      </c>
      <c r="E41" s="4">
        <v>1.9732042931142</v>
      </c>
      <c r="F41" s="4">
        <v>1.8676282154761199</v>
      </c>
      <c r="G41" s="4">
        <v>1.8485582833861769</v>
      </c>
      <c r="H41" s="4">
        <v>1.8901831973078507</v>
      </c>
      <c r="I41" s="4">
        <v>1.8459147183861768</v>
      </c>
      <c r="J41" s="4">
        <v>1.81274918917454</v>
      </c>
      <c r="K41" s="24"/>
      <c r="L41" s="14"/>
      <c r="M41" s="2"/>
      <c r="N41" s="5">
        <v>14</v>
      </c>
      <c r="O41" s="4">
        <f t="shared" si="58"/>
        <v>0.23982458155960229</v>
      </c>
      <c r="P41" s="4">
        <f t="shared" si="58"/>
        <v>0.30926915322580895</v>
      </c>
      <c r="Q41" s="4">
        <f t="shared" si="58"/>
        <v>0.46745353388592648</v>
      </c>
      <c r="R41" s="4">
        <f t="shared" si="58"/>
        <v>0.36210489201981999</v>
      </c>
      <c r="S41" s="4">
        <f t="shared" si="58"/>
        <v>0.318849089557107</v>
      </c>
      <c r="T41" s="4">
        <f t="shared" si="58"/>
        <v>0.3783839043333812</v>
      </c>
      <c r="U41" s="4">
        <f t="shared" si="58"/>
        <v>0.2752584300954668</v>
      </c>
      <c r="V41" s="4">
        <f t="shared" si="58"/>
        <v>0.37921211460440696</v>
      </c>
      <c r="W41" s="24"/>
      <c r="X41" s="24"/>
      <c r="Y41" s="24"/>
      <c r="Z41" s="22"/>
      <c r="AA41" s="2"/>
      <c r="AB41" s="5">
        <v>14</v>
      </c>
      <c r="AC41" s="4">
        <f t="shared" si="59"/>
        <v>14.360753386802532</v>
      </c>
      <c r="AD41" s="4">
        <f t="shared" si="59"/>
        <v>10.483700109349456</v>
      </c>
      <c r="AE41" s="4">
        <f t="shared" si="59"/>
        <v>10.457573465009542</v>
      </c>
      <c r="AF41" s="4">
        <f t="shared" si="59"/>
        <v>13.612965865406768</v>
      </c>
      <c r="AG41" s="4">
        <f t="shared" si="59"/>
        <v>12.805184319562528</v>
      </c>
      <c r="AH41" s="4">
        <f t="shared" si="59"/>
        <v>13.230206445223118</v>
      </c>
      <c r="AI41" s="4">
        <f t="shared" si="59"/>
        <v>11.374315293201107</v>
      </c>
      <c r="AJ41" s="4">
        <f t="shared" si="59"/>
        <v>12.725238745114327</v>
      </c>
      <c r="AK41" s="24"/>
      <c r="AL41" s="24"/>
      <c r="AM41" s="24"/>
      <c r="AN41" s="24">
        <v>14</v>
      </c>
      <c r="AO41" s="24">
        <f t="shared" si="60"/>
        <v>12.381242203708672</v>
      </c>
      <c r="AP41" s="24">
        <f t="shared" si="61"/>
        <v>8</v>
      </c>
      <c r="AQ41" s="24">
        <f t="shared" si="62"/>
        <v>1.4525582232472476</v>
      </c>
      <c r="AR41" s="24">
        <f t="shared" si="63"/>
        <v>0.51355688486320583</v>
      </c>
      <c r="AS41" s="24"/>
      <c r="AT41" s="24"/>
      <c r="AU41" s="24"/>
      <c r="AV41" s="24"/>
      <c r="AX41" s="46">
        <f t="shared" si="64"/>
        <v>14</v>
      </c>
      <c r="AY41">
        <f t="shared" si="65"/>
        <v>28.466832781805063</v>
      </c>
      <c r="AZ41">
        <f t="shared" si="66"/>
        <v>21.162349644614626</v>
      </c>
      <c r="BA41">
        <f t="shared" si="67"/>
        <v>21.161540641596716</v>
      </c>
      <c r="BB41">
        <f t="shared" si="68"/>
        <v>27.278661589470875</v>
      </c>
      <c r="BC41">
        <f t="shared" si="69"/>
        <v>26.447206006045832</v>
      </c>
      <c r="BD41">
        <f t="shared" si="70"/>
        <v>27.307595871567148</v>
      </c>
      <c r="BE41">
        <f t="shared" si="71"/>
        <v>23.609673992862017</v>
      </c>
      <c r="BF41">
        <f t="shared" si="72"/>
        <v>25.539296986260275</v>
      </c>
    </row>
    <row r="42" spans="1:71" x14ac:dyDescent="0.25">
      <c r="A42" s="2"/>
      <c r="B42" s="5">
        <v>16</v>
      </c>
      <c r="C42" s="4">
        <v>1.72331889044514</v>
      </c>
      <c r="D42" s="4">
        <v>1.8841101547173895</v>
      </c>
      <c r="E42" s="4">
        <v>1.9709577428410783</v>
      </c>
      <c r="F42" s="4">
        <v>1.8455450508010658</v>
      </c>
      <c r="G42" s="4">
        <v>1.8458964943345357</v>
      </c>
      <c r="H42" s="4">
        <v>1.8909931545157166</v>
      </c>
      <c r="I42" s="4">
        <v>1.8432529293345357</v>
      </c>
      <c r="J42" s="4">
        <v>1.80981328304196</v>
      </c>
      <c r="K42" s="24"/>
      <c r="L42" s="14"/>
      <c r="M42" s="2"/>
      <c r="N42" s="5">
        <v>16</v>
      </c>
      <c r="O42" s="4">
        <f t="shared" si="58"/>
        <v>0.22258374854876228</v>
      </c>
      <c r="P42" s="4">
        <f t="shared" si="58"/>
        <v>0.33077116935483852</v>
      </c>
      <c r="Q42" s="4">
        <f t="shared" si="58"/>
        <v>0.46520698361280477</v>
      </c>
      <c r="R42" s="4">
        <f t="shared" si="58"/>
        <v>0.34002172734476588</v>
      </c>
      <c r="S42" s="4">
        <f t="shared" si="58"/>
        <v>0.31618730050546584</v>
      </c>
      <c r="T42" s="4">
        <f t="shared" si="58"/>
        <v>0.37919386154124712</v>
      </c>
      <c r="U42" s="4">
        <f t="shared" si="58"/>
        <v>0.27259664104382564</v>
      </c>
      <c r="V42" s="4">
        <f t="shared" si="58"/>
        <v>0.37627620847182697</v>
      </c>
      <c r="W42" s="24"/>
      <c r="X42" s="24"/>
      <c r="Y42" s="24"/>
      <c r="Z42" s="22"/>
      <c r="AA42" s="2"/>
      <c r="AB42" s="5">
        <v>16</v>
      </c>
      <c r="AC42" s="4">
        <f t="shared" si="59"/>
        <v>13.328368176572592</v>
      </c>
      <c r="AD42" s="4">
        <f t="shared" si="59"/>
        <v>11.212582012028424</v>
      </c>
      <c r="AE42" s="4">
        <f t="shared" si="59"/>
        <v>10.407315069637692</v>
      </c>
      <c r="AF42" s="4">
        <f t="shared" si="59"/>
        <v>12.782771704690449</v>
      </c>
      <c r="AG42" s="4">
        <f t="shared" si="59"/>
        <v>12.698285160862081</v>
      </c>
      <c r="AH42" s="4">
        <f t="shared" si="59"/>
        <v>13.25852662731633</v>
      </c>
      <c r="AI42" s="4">
        <f t="shared" si="59"/>
        <v>11.264324010075441</v>
      </c>
      <c r="AJ42" s="4">
        <f t="shared" si="59"/>
        <v>12.626718405094865</v>
      </c>
      <c r="AK42" s="24"/>
      <c r="AL42" s="24"/>
      <c r="AM42" s="24"/>
      <c r="AN42" s="24">
        <v>16</v>
      </c>
      <c r="AO42" s="24">
        <f t="shared" si="60"/>
        <v>12.197361395784734</v>
      </c>
      <c r="AP42" s="24">
        <f t="shared" si="61"/>
        <v>8</v>
      </c>
      <c r="AQ42" s="24">
        <f t="shared" si="62"/>
        <v>1.0841613166729995</v>
      </c>
      <c r="AR42" s="24">
        <f t="shared" si="63"/>
        <v>0.38330890945980695</v>
      </c>
      <c r="AS42" s="24"/>
      <c r="AT42" s="24"/>
      <c r="AU42" s="24"/>
      <c r="AV42" s="24"/>
      <c r="AX42" s="46">
        <f t="shared" si="64"/>
        <v>16</v>
      </c>
      <c r="AY42">
        <f t="shared" si="65"/>
        <v>27.689121563375124</v>
      </c>
      <c r="AZ42">
        <f t="shared" si="66"/>
        <v>21.69628212137788</v>
      </c>
      <c r="BA42">
        <f t="shared" si="67"/>
        <v>20.864888534647235</v>
      </c>
      <c r="BB42">
        <f t="shared" si="68"/>
        <v>26.395737570097218</v>
      </c>
      <c r="BC42">
        <f t="shared" si="69"/>
        <v>25.503469480424609</v>
      </c>
      <c r="BD42">
        <f t="shared" si="70"/>
        <v>26.488733072539446</v>
      </c>
      <c r="BE42">
        <f t="shared" si="71"/>
        <v>22.638639303276548</v>
      </c>
      <c r="BF42">
        <f t="shared" si="72"/>
        <v>25.351957150209191</v>
      </c>
    </row>
    <row r="43" spans="1:71" x14ac:dyDescent="0.25">
      <c r="A43" s="24"/>
      <c r="B43" s="5">
        <v>18</v>
      </c>
      <c r="C43" s="4">
        <v>1.7211923626136121</v>
      </c>
      <c r="D43" s="4">
        <v>1.8604836426206155</v>
      </c>
      <c r="E43" s="4">
        <v>1.9632042931141982</v>
      </c>
      <c r="F43" s="4">
        <v>1.8377141124062748</v>
      </c>
      <c r="G43" s="4">
        <v>1.8380609977828086</v>
      </c>
      <c r="H43" s="4">
        <v>1.8831850069056051</v>
      </c>
      <c r="I43" s="4">
        <v>1.8354174327828086</v>
      </c>
      <c r="J43" s="4">
        <v>1.7888423741659005</v>
      </c>
      <c r="K43" s="24"/>
      <c r="L43" s="14"/>
      <c r="M43" s="24"/>
      <c r="N43" s="5">
        <v>18</v>
      </c>
      <c r="O43" s="4">
        <f t="shared" si="58"/>
        <v>0.22045722071723439</v>
      </c>
      <c r="P43" s="4">
        <f t="shared" si="58"/>
        <v>0.3071446572580645</v>
      </c>
      <c r="Q43" s="4">
        <f t="shared" si="58"/>
        <v>0.45745353388592469</v>
      </c>
      <c r="R43" s="4">
        <f t="shared" si="58"/>
        <v>0.33219078894997489</v>
      </c>
      <c r="S43" s="4">
        <f t="shared" si="58"/>
        <v>0.30835180395373873</v>
      </c>
      <c r="T43" s="4">
        <f t="shared" si="58"/>
        <v>0.37138571393113562</v>
      </c>
      <c r="U43" s="4">
        <f t="shared" si="58"/>
        <v>0.26476114449209853</v>
      </c>
      <c r="V43" s="4">
        <f t="shared" si="58"/>
        <v>0.35530529959576751</v>
      </c>
      <c r="W43" s="24"/>
      <c r="X43" s="24"/>
      <c r="Y43" s="24"/>
      <c r="Z43" s="22"/>
      <c r="AA43" s="24"/>
      <c r="AB43" s="5">
        <v>18</v>
      </c>
      <c r="AC43" s="4">
        <f t="shared" si="59"/>
        <v>13.201031180672716</v>
      </c>
      <c r="AD43" s="4">
        <f t="shared" si="59"/>
        <v>10.411683296883542</v>
      </c>
      <c r="AE43" s="4">
        <f t="shared" si="59"/>
        <v>10.233859818477063</v>
      </c>
      <c r="AF43" s="4">
        <f t="shared" si="59"/>
        <v>12.488375524435147</v>
      </c>
      <c r="AG43" s="4">
        <f t="shared" si="59"/>
        <v>12.383606584487499</v>
      </c>
      <c r="AH43" s="4">
        <f t="shared" si="59"/>
        <v>12.985514473116631</v>
      </c>
      <c r="AI43" s="4">
        <f t="shared" si="59"/>
        <v>10.940543160830519</v>
      </c>
      <c r="AJ43" s="4">
        <f t="shared" si="59"/>
        <v>11.922996630730454</v>
      </c>
      <c r="AK43" s="24"/>
      <c r="AL43" s="24"/>
      <c r="AM43" s="24"/>
      <c r="AN43" s="24">
        <v>18</v>
      </c>
      <c r="AO43" s="24">
        <f t="shared" si="60"/>
        <v>11.820951333704196</v>
      </c>
      <c r="AP43" s="24">
        <f t="shared" si="61"/>
        <v>8</v>
      </c>
      <c r="AQ43" s="24">
        <f t="shared" si="62"/>
        <v>1.1534600954217165</v>
      </c>
      <c r="AR43" s="24">
        <f t="shared" si="63"/>
        <v>0.40780972765038892</v>
      </c>
      <c r="AS43" s="24"/>
      <c r="AT43" s="24"/>
      <c r="AU43" s="24"/>
      <c r="AV43" s="24"/>
      <c r="AX43" s="46">
        <f t="shared" si="64"/>
        <v>18</v>
      </c>
      <c r="AY43">
        <f t="shared" si="65"/>
        <v>26.52939935724531</v>
      </c>
      <c r="AZ43">
        <f t="shared" si="66"/>
        <v>21.624265308911966</v>
      </c>
      <c r="BA43">
        <f t="shared" si="67"/>
        <v>20.641174888114755</v>
      </c>
      <c r="BB43">
        <f t="shared" si="68"/>
        <v>25.271147229125596</v>
      </c>
      <c r="BC43">
        <f t="shared" si="69"/>
        <v>25.08189174534958</v>
      </c>
      <c r="BD43">
        <f t="shared" si="70"/>
        <v>26.244041100432959</v>
      </c>
      <c r="BE43">
        <f t="shared" si="71"/>
        <v>22.20486717090596</v>
      </c>
      <c r="BF43">
        <f t="shared" si="72"/>
        <v>24.549715035825319</v>
      </c>
    </row>
    <row r="44" spans="1:71" x14ac:dyDescent="0.25">
      <c r="A44" s="24"/>
      <c r="B44" s="5">
        <v>20</v>
      </c>
      <c r="C44" s="4">
        <v>1.71757194610819</v>
      </c>
      <c r="D44" s="4">
        <v>1.8683591466528735</v>
      </c>
      <c r="E44" s="4">
        <v>1.947697393660438</v>
      </c>
      <c r="F44" s="4">
        <v>1.827014084607776</v>
      </c>
      <c r="G44" s="4">
        <v>1.8276437271405017</v>
      </c>
      <c r="H44" s="4">
        <v>1.871071193326147</v>
      </c>
      <c r="I44" s="4">
        <v>1.8250001621405016</v>
      </c>
      <c r="J44" s="4">
        <v>1.7806698726775474</v>
      </c>
      <c r="K44" s="24"/>
      <c r="L44" s="14"/>
      <c r="M44" s="24"/>
      <c r="N44" s="5">
        <v>20</v>
      </c>
      <c r="O44" s="4">
        <f t="shared" si="58"/>
        <v>0.21683680421181228</v>
      </c>
      <c r="P44" s="4">
        <f t="shared" si="58"/>
        <v>0.31502016129032251</v>
      </c>
      <c r="Q44" s="4">
        <f t="shared" si="58"/>
        <v>0.44194663443216453</v>
      </c>
      <c r="R44" s="4">
        <f t="shared" si="58"/>
        <v>0.32149076115147612</v>
      </c>
      <c r="S44" s="4">
        <f t="shared" si="58"/>
        <v>0.29793453331143183</v>
      </c>
      <c r="T44" s="4">
        <f t="shared" si="58"/>
        <v>0.35927190035167755</v>
      </c>
      <c r="U44" s="4">
        <f t="shared" si="58"/>
        <v>0.25434387384979162</v>
      </c>
      <c r="V44" s="4">
        <f t="shared" si="58"/>
        <v>0.34713279810741438</v>
      </c>
      <c r="W44" s="24"/>
      <c r="X44" s="24"/>
      <c r="Y44" s="24"/>
      <c r="Z44" s="22"/>
      <c r="AA44" s="24"/>
      <c r="AB44" s="5">
        <v>20</v>
      </c>
      <c r="AC44" s="4">
        <f t="shared" si="59"/>
        <v>12.984239773162411</v>
      </c>
      <c r="AD44" s="4">
        <f t="shared" si="59"/>
        <v>10.678649535265169</v>
      </c>
      <c r="AE44" s="4">
        <f t="shared" si="59"/>
        <v>9.8869493161558069</v>
      </c>
      <c r="AF44" s="4">
        <f t="shared" si="59"/>
        <v>12.08611884028106</v>
      </c>
      <c r="AG44" s="4">
        <f t="shared" si="59"/>
        <v>11.965242301663928</v>
      </c>
      <c r="AH44" s="4">
        <f t="shared" si="59"/>
        <v>12.561954557750962</v>
      </c>
      <c r="AI44" s="4">
        <f t="shared" si="59"/>
        <v>10.51007743180957</v>
      </c>
      <c r="AJ44" s="4">
        <f t="shared" si="59"/>
        <v>11.648751614342766</v>
      </c>
      <c r="AK44" s="24"/>
      <c r="AL44" s="24"/>
      <c r="AM44" s="209">
        <f>AO44/AO21</f>
        <v>0.26604138023378443</v>
      </c>
      <c r="AN44" s="24">
        <v>20</v>
      </c>
      <c r="AO44" s="24">
        <f t="shared" si="60"/>
        <v>11.54024792130396</v>
      </c>
      <c r="AP44" s="24">
        <f t="shared" si="61"/>
        <v>8</v>
      </c>
      <c r="AQ44" s="24">
        <f t="shared" si="62"/>
        <v>1.0794419555726502</v>
      </c>
      <c r="AR44" s="24">
        <f t="shared" si="63"/>
        <v>0.38164036334134444</v>
      </c>
      <c r="AS44" s="24"/>
      <c r="AT44" s="24"/>
      <c r="AU44" s="24"/>
      <c r="AV44" s="24"/>
      <c r="AX44" s="46">
        <f t="shared" si="64"/>
        <v>20</v>
      </c>
      <c r="AY44">
        <f t="shared" si="65"/>
        <v>26.185270953835129</v>
      </c>
      <c r="AZ44">
        <f t="shared" si="66"/>
        <v>21.090332832148711</v>
      </c>
      <c r="BA44">
        <f t="shared" si="67"/>
        <v>20.120809134632871</v>
      </c>
      <c r="BB44">
        <f t="shared" si="68"/>
        <v>24.574494364716209</v>
      </c>
      <c r="BC44">
        <f t="shared" si="69"/>
        <v>24.348848886151426</v>
      </c>
      <c r="BD44">
        <f t="shared" si="70"/>
        <v>25.547469030867592</v>
      </c>
      <c r="BE44">
        <f t="shared" si="71"/>
        <v>21.450620592640089</v>
      </c>
      <c r="BF44">
        <f t="shared" si="72"/>
        <v>23.57174824507322</v>
      </c>
    </row>
    <row r="45" spans="1:71" x14ac:dyDescent="0.25">
      <c r="A45" s="24"/>
      <c r="B45" s="5">
        <v>22</v>
      </c>
      <c r="C45" s="4">
        <v>1.7082045852658301</v>
      </c>
      <c r="D45" s="4">
        <v>1.8662346506851299</v>
      </c>
      <c r="E45" s="4">
        <v>1.9632042931141982</v>
      </c>
      <c r="F45" s="4">
        <v>1.8228432776319135</v>
      </c>
      <c r="G45" s="4">
        <v>1.8223154080217201</v>
      </c>
      <c r="H45" s="4">
        <v>1.8726879470648792</v>
      </c>
      <c r="I45" s="4">
        <v>1.81967184302172</v>
      </c>
      <c r="J45" s="4">
        <v>1.7837698789035685</v>
      </c>
      <c r="K45" s="24"/>
      <c r="L45" s="14"/>
      <c r="M45" s="24"/>
      <c r="N45" s="5">
        <v>22</v>
      </c>
      <c r="O45" s="4">
        <f t="shared" si="58"/>
        <v>0.20746944336945239</v>
      </c>
      <c r="P45" s="4">
        <f t="shared" si="58"/>
        <v>0.31289566532257895</v>
      </c>
      <c r="Q45" s="4">
        <f t="shared" si="58"/>
        <v>0.45745353388592469</v>
      </c>
      <c r="R45" s="4">
        <f t="shared" si="58"/>
        <v>0.31731995417561354</v>
      </c>
      <c r="S45" s="4">
        <f t="shared" si="58"/>
        <v>0.2926062141926502</v>
      </c>
      <c r="T45" s="4">
        <f t="shared" si="58"/>
        <v>0.36088865409040971</v>
      </c>
      <c r="U45" s="4">
        <f t="shared" si="58"/>
        <v>0.24901555473101</v>
      </c>
      <c r="V45" s="4">
        <f t="shared" si="58"/>
        <v>0.35023280433343551</v>
      </c>
      <c r="W45" s="24"/>
      <c r="X45" s="24"/>
      <c r="Y45" s="24"/>
      <c r="Z45" s="22"/>
      <c r="AA45" s="24"/>
      <c r="AB45" s="5">
        <v>22</v>
      </c>
      <c r="AC45" s="4">
        <f t="shared" si="59"/>
        <v>12.423319962242658</v>
      </c>
      <c r="AD45" s="4">
        <f t="shared" si="59"/>
        <v>10.606632722799285</v>
      </c>
      <c r="AE45" s="4">
        <f t="shared" si="59"/>
        <v>10.233859818477063</v>
      </c>
      <c r="AF45" s="4">
        <f t="shared" si="59"/>
        <v>11.929321585549383</v>
      </c>
      <c r="AG45" s="4">
        <f t="shared" si="59"/>
        <v>11.751253582034144</v>
      </c>
      <c r="AH45" s="4">
        <f t="shared" si="59"/>
        <v>12.618484408755583</v>
      </c>
      <c r="AI45" s="4">
        <f t="shared" si="59"/>
        <v>10.289898955826859</v>
      </c>
      <c r="AJ45" s="4">
        <f t="shared" si="59"/>
        <v>11.752778668907231</v>
      </c>
      <c r="AK45" s="24"/>
      <c r="AL45" s="24"/>
      <c r="AM45" s="209">
        <f>AO45/AO22</f>
        <v>0.26157130721816158</v>
      </c>
      <c r="AN45" s="24">
        <v>22</v>
      </c>
      <c r="AO45" s="24">
        <f t="shared" si="60"/>
        <v>11.450693713074024</v>
      </c>
      <c r="AP45" s="24">
        <f t="shared" si="61"/>
        <v>8</v>
      </c>
      <c r="AQ45" s="24">
        <f t="shared" si="62"/>
        <v>0.94574092465482296</v>
      </c>
      <c r="AR45" s="24">
        <f t="shared" si="63"/>
        <v>0.33436991053453047</v>
      </c>
      <c r="AS45" s="24"/>
      <c r="AT45" s="24"/>
      <c r="AU45" s="24"/>
      <c r="AV45" s="24"/>
      <c r="AX45" s="46">
        <f t="shared" si="64"/>
        <v>22</v>
      </c>
      <c r="AY45">
        <f t="shared" si="65"/>
        <v>25.407559735405069</v>
      </c>
      <c r="AZ45">
        <f t="shared" si="66"/>
        <v>21.285282258064456</v>
      </c>
      <c r="BA45">
        <f t="shared" si="67"/>
        <v>20.120809134632871</v>
      </c>
      <c r="BB45">
        <f t="shared" si="68"/>
        <v>24.015440425830441</v>
      </c>
      <c r="BC45">
        <f t="shared" si="69"/>
        <v>23.716495883698073</v>
      </c>
      <c r="BD45">
        <f t="shared" si="70"/>
        <v>25.180438966506543</v>
      </c>
      <c r="BE45">
        <f t="shared" si="71"/>
        <v>20.799976387636427</v>
      </c>
      <c r="BF45">
        <f t="shared" si="72"/>
        <v>23.401530283249997</v>
      </c>
    </row>
    <row r="46" spans="1:71" x14ac:dyDescent="0.25">
      <c r="A46" s="24"/>
      <c r="B46" s="5">
        <v>24</v>
      </c>
      <c r="C46" s="4">
        <v>1.7060780574343</v>
      </c>
      <c r="D46" s="4">
        <v>1.8683591466528735</v>
      </c>
      <c r="E46" s="4">
        <v>1.9166835947529177</v>
      </c>
      <c r="F46" s="4">
        <v>1.8056127496891365</v>
      </c>
      <c r="G46" s="4">
        <v>1.8068078312800315</v>
      </c>
      <c r="H46" s="4">
        <v>1.8468426631166601</v>
      </c>
      <c r="I46" s="4">
        <v>1.8041642662800315</v>
      </c>
      <c r="J46" s="4">
        <v>1.7611739606983241</v>
      </c>
      <c r="K46" s="24"/>
      <c r="L46" s="14"/>
      <c r="M46" s="24"/>
      <c r="N46" s="5">
        <v>24</v>
      </c>
      <c r="O46" s="4">
        <f t="shared" si="58"/>
        <v>0.20534291553792228</v>
      </c>
      <c r="P46" s="4">
        <f t="shared" si="58"/>
        <v>0.31502016129032251</v>
      </c>
      <c r="Q46" s="4">
        <f t="shared" si="58"/>
        <v>0.41093283552464421</v>
      </c>
      <c r="R46" s="4">
        <f t="shared" si="58"/>
        <v>0.30008942623283663</v>
      </c>
      <c r="S46" s="4">
        <f t="shared" si="58"/>
        <v>0.27709863745096164</v>
      </c>
      <c r="T46" s="4">
        <f t="shared" si="58"/>
        <v>0.33504337014219066</v>
      </c>
      <c r="U46" s="4">
        <f t="shared" si="58"/>
        <v>0.23350797798932144</v>
      </c>
      <c r="V46" s="4">
        <f t="shared" si="58"/>
        <v>0.32763688612819108</v>
      </c>
      <c r="W46" s="24"/>
      <c r="X46" s="24"/>
      <c r="Y46" s="24"/>
      <c r="Z46" s="22"/>
      <c r="AA46" s="24"/>
      <c r="AB46" s="5">
        <v>24</v>
      </c>
      <c r="AC46" s="4">
        <f t="shared" si="59"/>
        <v>12.295982966342651</v>
      </c>
      <c r="AD46" s="4">
        <f t="shared" si="59"/>
        <v>10.678649535265169</v>
      </c>
      <c r="AE46" s="4">
        <f t="shared" si="59"/>
        <v>9.1931283115132931</v>
      </c>
      <c r="AF46" s="4">
        <f t="shared" si="59"/>
        <v>11.281557377174311</v>
      </c>
      <c r="AG46" s="4">
        <f t="shared" si="59"/>
        <v>11.128459335379985</v>
      </c>
      <c r="AH46" s="4">
        <f t="shared" si="59"/>
        <v>11.714803151824848</v>
      </c>
      <c r="AI46" s="4">
        <f t="shared" si="59"/>
        <v>9.6490899995587363</v>
      </c>
      <c r="AJ46" s="4">
        <f t="shared" si="59"/>
        <v>10.994526380140641</v>
      </c>
      <c r="AK46" s="24"/>
      <c r="AL46" s="24"/>
      <c r="AM46" s="209">
        <f>AO46/AO23</f>
        <v>0.24494006710192606</v>
      </c>
      <c r="AN46" s="24">
        <v>24</v>
      </c>
      <c r="AO46" s="24">
        <f t="shared" si="60"/>
        <v>10.867024632149954</v>
      </c>
      <c r="AP46" s="24">
        <f t="shared" si="61"/>
        <v>8</v>
      </c>
      <c r="AQ46" s="24">
        <f>STDEV(AC46:AJ46)</f>
        <v>1.023849275626364</v>
      </c>
      <c r="AR46" s="24">
        <f t="shared" si="63"/>
        <v>0.36198538285416826</v>
      </c>
      <c r="AS46" s="24"/>
      <c r="AT46" s="24"/>
      <c r="AU46" s="24"/>
      <c r="AV46" s="24"/>
      <c r="AX46" s="46">
        <f t="shared" si="64"/>
        <v>24</v>
      </c>
      <c r="AY46">
        <f t="shared" si="65"/>
        <v>24.719302928585307</v>
      </c>
      <c r="AZ46">
        <f t="shared" si="66"/>
        <v>21.285282258064456</v>
      </c>
      <c r="BA46">
        <f t="shared" si="67"/>
        <v>19.426988129990356</v>
      </c>
      <c r="BB46">
        <f t="shared" si="68"/>
        <v>23.210878962723694</v>
      </c>
      <c r="BC46">
        <f t="shared" si="69"/>
        <v>22.879712917414128</v>
      </c>
      <c r="BD46">
        <f t="shared" si="70"/>
        <v>24.33328756058043</v>
      </c>
      <c r="BE46">
        <f t="shared" si="71"/>
        <v>19.938988955385597</v>
      </c>
      <c r="BF46">
        <f t="shared" si="72"/>
        <v>22.747305049047874</v>
      </c>
      <c r="BK46" s="18" t="s">
        <v>230</v>
      </c>
    </row>
    <row r="47" spans="1:71" x14ac:dyDescent="0.25">
      <c r="A47" s="24"/>
      <c r="B47" s="5">
        <v>26</v>
      </c>
      <c r="C47" s="4">
        <v>1.7082045852658301</v>
      </c>
      <c r="D47" s="4">
        <v>1.8526081385883575</v>
      </c>
      <c r="E47" s="4">
        <v>1.9244370444797978</v>
      </c>
      <c r="F47" s="4">
        <v>1.8010470613664842</v>
      </c>
      <c r="G47" s="4">
        <v>1.8015174877779951</v>
      </c>
      <c r="H47" s="4">
        <v>1.8459002506909294</v>
      </c>
      <c r="I47" s="4">
        <v>1.7988739227779951</v>
      </c>
      <c r="J47" s="4">
        <v>1.7574147601807129</v>
      </c>
      <c r="K47" s="24"/>
      <c r="L47" s="14"/>
      <c r="M47" s="24"/>
      <c r="N47" s="5">
        <v>26</v>
      </c>
      <c r="O47" s="4">
        <f t="shared" si="58"/>
        <v>0.20746944336945239</v>
      </c>
      <c r="P47" s="4">
        <f t="shared" si="58"/>
        <v>0.29926915322580649</v>
      </c>
      <c r="Q47" s="4">
        <f t="shared" si="58"/>
        <v>0.41868628525152429</v>
      </c>
      <c r="R47" s="4">
        <f t="shared" si="58"/>
        <v>0.29552373791018427</v>
      </c>
      <c r="S47" s="4">
        <f t="shared" si="58"/>
        <v>0.27180829394892525</v>
      </c>
      <c r="T47" s="4">
        <f t="shared" si="58"/>
        <v>0.33410095771645998</v>
      </c>
      <c r="U47" s="4">
        <f t="shared" si="58"/>
        <v>0.22821763448728505</v>
      </c>
      <c r="V47" s="4">
        <f t="shared" si="58"/>
        <v>0.32387768561057984</v>
      </c>
      <c r="W47" s="24"/>
      <c r="X47" s="24"/>
      <c r="Y47" s="24"/>
      <c r="Z47" s="22"/>
      <c r="AA47" s="24"/>
      <c r="AB47" s="5">
        <v>26</v>
      </c>
      <c r="AC47" s="4">
        <f t="shared" si="59"/>
        <v>12.423319962242658</v>
      </c>
      <c r="AD47" s="4">
        <f t="shared" si="59"/>
        <v>10.144717058501914</v>
      </c>
      <c r="AE47" s="4">
        <f t="shared" si="59"/>
        <v>9.366583562673922</v>
      </c>
      <c r="AF47" s="4">
        <f t="shared" si="59"/>
        <v>11.109914959029485</v>
      </c>
      <c r="AG47" s="4">
        <f t="shared" si="59"/>
        <v>10.915995740920692</v>
      </c>
      <c r="AH47" s="4">
        <f t="shared" si="59"/>
        <v>11.68185166840769</v>
      </c>
      <c r="AI47" s="4">
        <f t="shared" si="59"/>
        <v>9.430480763937398</v>
      </c>
      <c r="AJ47" s="4">
        <f t="shared" si="59"/>
        <v>10.868378711764423</v>
      </c>
      <c r="AK47" s="24"/>
      <c r="AL47" s="24"/>
      <c r="AM47" s="209">
        <f>AO47/AO24</f>
        <v>0.24344615225134983</v>
      </c>
      <c r="AN47" s="24">
        <v>26</v>
      </c>
      <c r="AO47" s="24">
        <f>AVERAGE(AC47:AJ47)</f>
        <v>10.742655303434772</v>
      </c>
      <c r="AP47" s="24">
        <f t="shared" si="61"/>
        <v>8</v>
      </c>
      <c r="AQ47" s="24">
        <f>STDEV(AC47:AJ47)</f>
        <v>1.0596739422523651</v>
      </c>
      <c r="AR47" s="24">
        <f>(AQ47)/SQRT(AP47)</f>
        <v>0.37465131520666461</v>
      </c>
      <c r="AS47" s="24"/>
      <c r="AT47" s="24"/>
      <c r="AU47" s="24"/>
      <c r="AV47" s="24"/>
      <c r="AX47" s="46">
        <f t="shared" si="64"/>
        <v>26</v>
      </c>
      <c r="AY47">
        <f t="shared" si="65"/>
        <v>24.719302928585307</v>
      </c>
      <c r="AZ47">
        <f t="shared" si="66"/>
        <v>20.823366593767084</v>
      </c>
      <c r="BA47">
        <f t="shared" si="67"/>
        <v>18.559711874187215</v>
      </c>
      <c r="BB47">
        <f t="shared" si="68"/>
        <v>22.391472336203798</v>
      </c>
      <c r="BC47">
        <f t="shared" si="69"/>
        <v>22.044455076300679</v>
      </c>
      <c r="BD47">
        <f t="shared" si="70"/>
        <v>23.396654820232538</v>
      </c>
      <c r="BE47">
        <f t="shared" si="71"/>
        <v>19.079570763496136</v>
      </c>
      <c r="BF47">
        <f t="shared" si="72"/>
        <v>21.862905091905063</v>
      </c>
      <c r="BG47" t="s">
        <v>106</v>
      </c>
      <c r="BH47" s="24" t="s">
        <v>25</v>
      </c>
      <c r="BI47" s="24" t="s">
        <v>26</v>
      </c>
      <c r="BJ47" s="24" t="s">
        <v>27</v>
      </c>
      <c r="BK47" t="s">
        <v>110</v>
      </c>
    </row>
    <row r="48" spans="1:71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1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2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Y48" s="44">
        <f>SUM(AY35:AY47)</f>
        <v>307.20284228369843</v>
      </c>
      <c r="AZ48" s="44">
        <f t="shared" ref="AZ48:BF48" si="73">SUM(AZ35:AZ47)</f>
        <v>209.83546336796061</v>
      </c>
      <c r="BA48" s="44">
        <f t="shared" si="73"/>
        <v>215.28554502066618</v>
      </c>
      <c r="BB48" s="44">
        <f t="shared" si="73"/>
        <v>263.64706840145595</v>
      </c>
      <c r="BC48" s="44">
        <f t="shared" si="73"/>
        <v>256.67600398816887</v>
      </c>
      <c r="BD48" s="44">
        <f t="shared" si="73"/>
        <v>272.79404266940202</v>
      </c>
      <c r="BE48" s="44">
        <f t="shared" si="73"/>
        <v>224.85396746960384</v>
      </c>
      <c r="BF48" s="44">
        <f t="shared" si="73"/>
        <v>249.92996087857489</v>
      </c>
      <c r="BG48" s="44">
        <f>AVERAGE(AY48:BF48)</f>
        <v>250.02811175994134</v>
      </c>
      <c r="BH48" s="24">
        <f>COUNT(AY48:BF48)</f>
        <v>8</v>
      </c>
      <c r="BI48" s="24">
        <f>STDEV(AY48:BF48)</f>
        <v>32.674039442566823</v>
      </c>
      <c r="BJ48" s="24">
        <f>(BI48)/SQRT(BH48)</f>
        <v>11.552017429297861</v>
      </c>
      <c r="BK48" s="38">
        <f>TTEST(AY$25:BF$25,AY48:BF48,1,2)</f>
        <v>1.0134960148170713E-6</v>
      </c>
    </row>
    <row r="49" spans="1:63" x14ac:dyDescent="0.25">
      <c r="A49" s="2"/>
      <c r="B49" s="211" t="s">
        <v>94</v>
      </c>
      <c r="C49" s="212"/>
      <c r="D49" s="212"/>
      <c r="E49" s="212"/>
      <c r="F49" s="212"/>
      <c r="G49" s="212"/>
      <c r="H49" s="212"/>
      <c r="I49" s="212"/>
      <c r="J49" s="212"/>
      <c r="K49" s="16"/>
      <c r="L49" s="14"/>
      <c r="M49" s="2"/>
      <c r="N49" s="211" t="s">
        <v>97</v>
      </c>
      <c r="O49" s="212"/>
      <c r="P49" s="212"/>
      <c r="Q49" s="212"/>
      <c r="R49" s="212"/>
      <c r="S49" s="212"/>
      <c r="T49" s="212"/>
      <c r="U49" s="212"/>
      <c r="V49" s="212"/>
      <c r="W49" s="24"/>
      <c r="X49" s="24"/>
      <c r="Y49" s="24"/>
      <c r="Z49" s="14"/>
      <c r="AA49" s="2"/>
      <c r="AB49" s="211" t="s">
        <v>100</v>
      </c>
      <c r="AC49" s="212"/>
      <c r="AD49" s="212"/>
      <c r="AE49" s="212"/>
      <c r="AF49" s="212"/>
      <c r="AG49" s="212"/>
      <c r="AH49" s="212"/>
      <c r="AI49" s="212"/>
      <c r="AJ49" s="212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X49" s="46" t="s">
        <v>220</v>
      </c>
      <c r="AY49" s="46">
        <f>AY48*100/$BG25</f>
        <v>30.04370155779198</v>
      </c>
      <c r="AZ49" s="46">
        <f>AZ48*100/$BG25</f>
        <v>20.521405306029394</v>
      </c>
      <c r="BA49" s="46">
        <f t="shared" ref="BA49:BE49" si="74">BA48*100/$BG25</f>
        <v>21.054410226889697</v>
      </c>
      <c r="BB49" s="46">
        <f t="shared" si="74"/>
        <v>25.784051282719627</v>
      </c>
      <c r="BC49" s="46">
        <f t="shared" si="74"/>
        <v>25.102297893929272</v>
      </c>
      <c r="BD49" s="46">
        <f t="shared" si="74"/>
        <v>26.678603439268983</v>
      </c>
      <c r="BE49" s="46">
        <f t="shared" si="74"/>
        <v>21.990179005256937</v>
      </c>
      <c r="BF49" s="46">
        <f>BF48*100/$BG25</f>
        <v>24.442551049225695</v>
      </c>
      <c r="BG49" s="46">
        <f>AVERAGE(AY49:BF49)</f>
        <v>24.452149970138951</v>
      </c>
      <c r="BH49" s="46">
        <f>COUNT(AY49:BF49)</f>
        <v>8</v>
      </c>
      <c r="BI49" s="46">
        <f>STDEV(AY49:BF49)</f>
        <v>3.1954427322434849</v>
      </c>
      <c r="BJ49" s="46">
        <f>(BI49)/SQRT(BH49)</f>
        <v>1.1297596124313187</v>
      </c>
      <c r="BK49" s="46"/>
    </row>
    <row r="50" spans="1:63" x14ac:dyDescent="0.25">
      <c r="A50" s="2"/>
      <c r="B50" s="8" t="s">
        <v>5</v>
      </c>
      <c r="C50" s="9" t="s">
        <v>6</v>
      </c>
      <c r="D50" s="9" t="s">
        <v>7</v>
      </c>
      <c r="E50" s="9" t="s">
        <v>8</v>
      </c>
      <c r="F50" s="9" t="s">
        <v>9</v>
      </c>
      <c r="G50" s="9" t="s">
        <v>10</v>
      </c>
      <c r="H50" s="9" t="s">
        <v>11</v>
      </c>
      <c r="I50" s="9" t="s">
        <v>12</v>
      </c>
      <c r="J50" s="9" t="s">
        <v>13</v>
      </c>
      <c r="K50" s="16"/>
      <c r="L50" s="14"/>
      <c r="M50" s="2"/>
      <c r="N50" s="8" t="s">
        <v>5</v>
      </c>
      <c r="O50" s="9" t="s">
        <v>6</v>
      </c>
      <c r="P50" s="9" t="s">
        <v>7</v>
      </c>
      <c r="Q50" s="9" t="s">
        <v>8</v>
      </c>
      <c r="R50" s="9" t="s">
        <v>9</v>
      </c>
      <c r="S50" s="9" t="s">
        <v>10</v>
      </c>
      <c r="T50" s="9" t="s">
        <v>11</v>
      </c>
      <c r="U50" s="9" t="s">
        <v>12</v>
      </c>
      <c r="V50" s="9" t="s">
        <v>13</v>
      </c>
      <c r="W50" s="24"/>
      <c r="X50" s="24"/>
      <c r="Y50" s="24"/>
      <c r="Z50" s="14"/>
      <c r="AA50" s="2"/>
      <c r="AB50" s="8" t="s">
        <v>5</v>
      </c>
      <c r="AC50" s="9" t="s">
        <v>6</v>
      </c>
      <c r="AD50" s="9" t="s">
        <v>7</v>
      </c>
      <c r="AE50" s="9" t="s">
        <v>8</v>
      </c>
      <c r="AF50" s="9" t="s">
        <v>9</v>
      </c>
      <c r="AG50" s="9" t="s">
        <v>10</v>
      </c>
      <c r="AH50" s="9" t="s">
        <v>11</v>
      </c>
      <c r="AI50" s="9" t="s">
        <v>12</v>
      </c>
      <c r="AJ50" s="9" t="s">
        <v>13</v>
      </c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X50" s="46" t="s">
        <v>223</v>
      </c>
      <c r="AY50">
        <f>100-AY49</f>
        <v>69.956298442208023</v>
      </c>
      <c r="AZ50" s="46">
        <f t="shared" ref="AZ50:BF50" si="75">100-AZ49</f>
        <v>79.478594693970606</v>
      </c>
      <c r="BA50" s="46">
        <f t="shared" si="75"/>
        <v>78.945589773110299</v>
      </c>
      <c r="BB50" s="46">
        <f t="shared" si="75"/>
        <v>74.215948717280369</v>
      </c>
      <c r="BC50" s="46">
        <f t="shared" si="75"/>
        <v>74.897702106070724</v>
      </c>
      <c r="BD50" s="46">
        <f t="shared" si="75"/>
        <v>73.321396560731017</v>
      </c>
      <c r="BE50" s="46">
        <f t="shared" si="75"/>
        <v>78.009820994743066</v>
      </c>
      <c r="BF50" s="46">
        <f t="shared" si="75"/>
        <v>75.557448950774301</v>
      </c>
      <c r="BG50" s="46">
        <f>AVERAGE(AY50:BF50)</f>
        <v>75.547850029861053</v>
      </c>
      <c r="BH50" s="46">
        <f>COUNT(AY50:BF50)</f>
        <v>8</v>
      </c>
      <c r="BI50" s="46">
        <f>STDEV(AY50:BF50)</f>
        <v>3.1954427322435142</v>
      </c>
      <c r="BJ50" s="46">
        <f>(BI50)/SQRT(BH50)</f>
        <v>1.1297596124313289</v>
      </c>
      <c r="BK50" s="162" t="s">
        <v>235</v>
      </c>
    </row>
    <row r="51" spans="1:63" x14ac:dyDescent="0.25">
      <c r="A51" s="2"/>
      <c r="B51" s="3" t="s">
        <v>14</v>
      </c>
      <c r="C51" s="3">
        <v>1.55</v>
      </c>
      <c r="D51" s="3">
        <v>1.48</v>
      </c>
      <c r="E51" s="3">
        <v>1.45</v>
      </c>
      <c r="F51" s="3">
        <v>1.48</v>
      </c>
      <c r="G51" s="3">
        <v>1.51</v>
      </c>
      <c r="H51" s="3">
        <v>1.5</v>
      </c>
      <c r="I51" s="3">
        <v>1.55</v>
      </c>
      <c r="J51" s="3">
        <v>1.48</v>
      </c>
      <c r="K51" s="24"/>
      <c r="L51" s="14"/>
      <c r="M51" s="2"/>
      <c r="N51" s="3" t="s">
        <v>14</v>
      </c>
      <c r="O51" s="3">
        <v>1.55</v>
      </c>
      <c r="P51" s="3">
        <v>1.48</v>
      </c>
      <c r="Q51" s="3">
        <v>1.45</v>
      </c>
      <c r="R51" s="3">
        <v>1.48</v>
      </c>
      <c r="S51" s="3">
        <v>1.51</v>
      </c>
      <c r="T51" s="3">
        <v>1.5</v>
      </c>
      <c r="U51" s="3">
        <v>1.55</v>
      </c>
      <c r="V51" s="3">
        <v>1.48</v>
      </c>
      <c r="W51" s="24"/>
      <c r="X51" s="24"/>
      <c r="Y51" s="24"/>
      <c r="Z51" s="22"/>
      <c r="AA51" s="2"/>
      <c r="AB51" s="3" t="s">
        <v>14</v>
      </c>
      <c r="AC51" s="3">
        <f>O51</f>
        <v>1.55</v>
      </c>
      <c r="AD51" s="3">
        <f t="shared" ref="AD51:AJ56" si="76">P51</f>
        <v>1.48</v>
      </c>
      <c r="AE51" s="3">
        <f t="shared" si="76"/>
        <v>1.45</v>
      </c>
      <c r="AF51" s="3">
        <f t="shared" si="76"/>
        <v>1.48</v>
      </c>
      <c r="AG51" s="3">
        <f t="shared" si="76"/>
        <v>1.51</v>
      </c>
      <c r="AH51" s="3">
        <f t="shared" si="76"/>
        <v>1.5</v>
      </c>
      <c r="AI51" s="3">
        <f t="shared" si="76"/>
        <v>1.55</v>
      </c>
      <c r="AJ51" s="3">
        <f t="shared" si="76"/>
        <v>1.48</v>
      </c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BK51" s="162">
        <v>6</v>
      </c>
    </row>
    <row r="52" spans="1:63" x14ac:dyDescent="0.25">
      <c r="A52" s="2"/>
      <c r="B52" s="3" t="s">
        <v>15</v>
      </c>
      <c r="C52" s="3">
        <v>3.5</v>
      </c>
      <c r="D52" s="3">
        <v>4.0999999999999996</v>
      </c>
      <c r="E52" s="3">
        <v>3.9</v>
      </c>
      <c r="F52" s="3">
        <v>5.7</v>
      </c>
      <c r="G52" s="3">
        <v>5</v>
      </c>
      <c r="H52" s="3">
        <v>3.6</v>
      </c>
      <c r="I52" s="3">
        <v>3.8</v>
      </c>
      <c r="J52" s="3">
        <v>4.4000000000000004</v>
      </c>
      <c r="K52" s="24"/>
      <c r="L52" s="14"/>
      <c r="M52" s="2"/>
      <c r="N52" s="3" t="s">
        <v>15</v>
      </c>
      <c r="O52" s="3">
        <v>3.5</v>
      </c>
      <c r="P52" s="3">
        <v>4.0999999999999996</v>
      </c>
      <c r="Q52" s="3">
        <v>3.9</v>
      </c>
      <c r="R52" s="3">
        <v>5.7</v>
      </c>
      <c r="S52" s="3">
        <v>5</v>
      </c>
      <c r="T52" s="3">
        <v>3.6</v>
      </c>
      <c r="U52" s="3">
        <v>3.8</v>
      </c>
      <c r="V52" s="3">
        <v>4.4000000000000004</v>
      </c>
      <c r="W52" s="24"/>
      <c r="X52" s="24"/>
      <c r="Y52" s="24"/>
      <c r="Z52" s="22"/>
      <c r="AA52" s="2"/>
      <c r="AB52" s="3" t="s">
        <v>15</v>
      </c>
      <c r="AC52" s="3">
        <f t="shared" ref="AC52:AC56" si="77">O52</f>
        <v>3.5</v>
      </c>
      <c r="AD52" s="3">
        <f t="shared" si="76"/>
        <v>4.0999999999999996</v>
      </c>
      <c r="AE52" s="3">
        <f t="shared" si="76"/>
        <v>3.9</v>
      </c>
      <c r="AF52" s="3">
        <f t="shared" si="76"/>
        <v>5.7</v>
      </c>
      <c r="AG52" s="3">
        <f t="shared" si="76"/>
        <v>5</v>
      </c>
      <c r="AH52" s="3">
        <f t="shared" si="76"/>
        <v>3.6</v>
      </c>
      <c r="AI52" s="3">
        <f t="shared" si="76"/>
        <v>3.8</v>
      </c>
      <c r="AJ52" s="3">
        <f t="shared" si="76"/>
        <v>4.4000000000000004</v>
      </c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BK52">
        <f>BK48*BK51</f>
        <v>6.0809760889024276E-6</v>
      </c>
    </row>
    <row r="53" spans="1:63" x14ac:dyDescent="0.25">
      <c r="A53" s="24"/>
      <c r="B53" s="3" t="s">
        <v>16</v>
      </c>
      <c r="C53" s="3">
        <f>C52-C51</f>
        <v>1.95</v>
      </c>
      <c r="D53" s="3">
        <f t="shared" ref="D53:J53" si="78">D52-D51</f>
        <v>2.6199999999999997</v>
      </c>
      <c r="E53" s="3">
        <f t="shared" si="78"/>
        <v>2.4500000000000002</v>
      </c>
      <c r="F53" s="3">
        <f t="shared" si="78"/>
        <v>4.2200000000000006</v>
      </c>
      <c r="G53" s="3">
        <f t="shared" si="78"/>
        <v>3.49</v>
      </c>
      <c r="H53" s="3">
        <f t="shared" si="78"/>
        <v>2.1</v>
      </c>
      <c r="I53" s="3">
        <f t="shared" si="78"/>
        <v>2.25</v>
      </c>
      <c r="J53" s="3">
        <f t="shared" si="78"/>
        <v>2.9200000000000004</v>
      </c>
      <c r="K53" s="24"/>
      <c r="L53" s="14"/>
      <c r="M53" s="24"/>
      <c r="N53" s="3" t="s">
        <v>16</v>
      </c>
      <c r="O53" s="3">
        <f>O52-O51</f>
        <v>1.95</v>
      </c>
      <c r="P53" s="3">
        <f t="shared" ref="P53" si="79">P52-P51</f>
        <v>2.6199999999999997</v>
      </c>
      <c r="Q53" s="3">
        <f t="shared" ref="Q53" si="80">Q52-Q51</f>
        <v>2.4500000000000002</v>
      </c>
      <c r="R53" s="3">
        <f t="shared" ref="R53" si="81">R52-R51</f>
        <v>4.2200000000000006</v>
      </c>
      <c r="S53" s="3">
        <f t="shared" ref="S53" si="82">S52-S51</f>
        <v>3.49</v>
      </c>
      <c r="T53" s="3">
        <f t="shared" ref="T53" si="83">T52-T51</f>
        <v>2.1</v>
      </c>
      <c r="U53" s="3">
        <f t="shared" ref="U53" si="84">U52-U51</f>
        <v>2.25</v>
      </c>
      <c r="V53" s="3">
        <f t="shared" ref="V53" si="85">V52-V51</f>
        <v>2.9200000000000004</v>
      </c>
      <c r="W53" s="24"/>
      <c r="X53" s="24"/>
      <c r="Y53" s="24"/>
      <c r="Z53" s="22"/>
      <c r="AA53" s="24"/>
      <c r="AB53" s="3" t="s">
        <v>16</v>
      </c>
      <c r="AC53" s="3">
        <f t="shared" si="77"/>
        <v>1.95</v>
      </c>
      <c r="AD53" s="3">
        <f t="shared" si="76"/>
        <v>2.6199999999999997</v>
      </c>
      <c r="AE53" s="3">
        <f t="shared" si="76"/>
        <v>2.4500000000000002</v>
      </c>
      <c r="AF53" s="3">
        <f t="shared" si="76"/>
        <v>4.2200000000000006</v>
      </c>
      <c r="AG53" s="3">
        <f t="shared" si="76"/>
        <v>3.49</v>
      </c>
      <c r="AH53" s="3">
        <f t="shared" si="76"/>
        <v>2.1</v>
      </c>
      <c r="AI53" s="3">
        <f t="shared" si="76"/>
        <v>2.25</v>
      </c>
      <c r="AJ53" s="3">
        <f t="shared" si="76"/>
        <v>2.9200000000000004</v>
      </c>
      <c r="AK53" s="24"/>
      <c r="AL53" s="24"/>
      <c r="AM53" s="24"/>
      <c r="AN53" s="211" t="s">
        <v>103</v>
      </c>
      <c r="AO53" s="212"/>
      <c r="AP53" s="212"/>
      <c r="AQ53" s="212"/>
      <c r="AR53" s="212"/>
      <c r="AS53" s="212"/>
      <c r="AT53" s="212"/>
      <c r="AU53" s="212"/>
      <c r="AV53" s="212"/>
    </row>
    <row r="54" spans="1:63" ht="18" x14ac:dyDescent="0.25">
      <c r="A54" s="2"/>
      <c r="B54" s="3" t="s">
        <v>73</v>
      </c>
      <c r="C54" s="3">
        <v>1.5615548874090703</v>
      </c>
      <c r="D54" s="3">
        <v>1.5870694036384139</v>
      </c>
      <c r="E54" s="3">
        <v>1.5833973554362881</v>
      </c>
      <c r="F54" s="3">
        <v>1.5724567560658738</v>
      </c>
      <c r="G54" s="3">
        <v>1.5588115376440486</v>
      </c>
      <c r="H54" s="3">
        <v>1.4802904450387391</v>
      </c>
      <c r="I54" s="3">
        <v>1.4821846350468586</v>
      </c>
      <c r="J54" s="3">
        <v>1.5612417738227988</v>
      </c>
      <c r="K54" s="24"/>
      <c r="L54" s="14"/>
      <c r="M54" s="2"/>
      <c r="N54" s="3" t="s">
        <v>73</v>
      </c>
      <c r="O54" s="3">
        <v>1.5615548874090703</v>
      </c>
      <c r="P54" s="3">
        <v>1.5870694036384139</v>
      </c>
      <c r="Q54" s="3">
        <v>1.5833973554362881</v>
      </c>
      <c r="R54" s="3">
        <v>1.5724567560658738</v>
      </c>
      <c r="S54" s="3">
        <v>1.5588115376440486</v>
      </c>
      <c r="T54" s="3">
        <v>1.4802904450387391</v>
      </c>
      <c r="U54" s="3">
        <v>1.4821846350468586</v>
      </c>
      <c r="V54" s="3">
        <v>1.5612417738227988</v>
      </c>
      <c r="W54" s="24"/>
      <c r="X54" s="24"/>
      <c r="Y54" s="24"/>
      <c r="Z54" s="22"/>
      <c r="AA54" s="2"/>
      <c r="AB54" s="3" t="s">
        <v>73</v>
      </c>
      <c r="AC54" s="3">
        <f t="shared" si="77"/>
        <v>1.5615548874090703</v>
      </c>
      <c r="AD54" s="3">
        <f t="shared" si="76"/>
        <v>1.5870694036384139</v>
      </c>
      <c r="AE54" s="3">
        <f t="shared" si="76"/>
        <v>1.5833973554362881</v>
      </c>
      <c r="AF54" s="3">
        <f t="shared" si="76"/>
        <v>1.5724567560658738</v>
      </c>
      <c r="AG54" s="3">
        <f t="shared" si="76"/>
        <v>1.5588115376440486</v>
      </c>
      <c r="AH54" s="3">
        <f t="shared" si="76"/>
        <v>1.4802904450387391</v>
      </c>
      <c r="AI54" s="3">
        <f t="shared" si="76"/>
        <v>1.4821846350468586</v>
      </c>
      <c r="AJ54" s="3">
        <f t="shared" si="76"/>
        <v>1.5612417738227988</v>
      </c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BB54" s="165" t="s">
        <v>233</v>
      </c>
    </row>
    <row r="55" spans="1:63" x14ac:dyDescent="0.25">
      <c r="A55" s="2"/>
      <c r="B55" s="3" t="s">
        <v>74</v>
      </c>
      <c r="C55" s="3">
        <v>2.3926026264891922</v>
      </c>
      <c r="D55" s="3">
        <v>2.3623260179249765</v>
      </c>
      <c r="E55" s="3">
        <v>2.3526770256232679</v>
      </c>
      <c r="F55" s="3">
        <v>2.4025072165007164</v>
      </c>
      <c r="G55" s="3">
        <v>2.4526246242625929</v>
      </c>
      <c r="H55" s="3">
        <v>2.3111799591601501</v>
      </c>
      <c r="I55" s="3">
        <v>2.2737135500163204</v>
      </c>
      <c r="J55" s="3">
        <v>2.3724509883682354</v>
      </c>
      <c r="K55" s="24"/>
      <c r="L55" s="14"/>
      <c r="M55" s="2"/>
      <c r="N55" s="3" t="s">
        <v>74</v>
      </c>
      <c r="O55" s="3">
        <v>2.3926026264891922</v>
      </c>
      <c r="P55" s="3">
        <v>2.3623260179249765</v>
      </c>
      <c r="Q55" s="3">
        <v>2.3526770256232679</v>
      </c>
      <c r="R55" s="3">
        <v>2.4025072165007164</v>
      </c>
      <c r="S55" s="3">
        <v>2.4526246242625929</v>
      </c>
      <c r="T55" s="3">
        <v>2.3111799591601501</v>
      </c>
      <c r="U55" s="3">
        <v>2.2737135500163204</v>
      </c>
      <c r="V55" s="3">
        <v>2.3724509883682354</v>
      </c>
      <c r="W55" s="24"/>
      <c r="X55" s="24"/>
      <c r="Y55" s="24"/>
      <c r="Z55" s="22"/>
      <c r="AA55" s="2"/>
      <c r="AB55" s="3" t="s">
        <v>74</v>
      </c>
      <c r="AC55" s="3">
        <f t="shared" si="77"/>
        <v>2.3926026264891922</v>
      </c>
      <c r="AD55" s="3">
        <f t="shared" si="76"/>
        <v>2.3623260179249765</v>
      </c>
      <c r="AE55" s="3">
        <f t="shared" si="76"/>
        <v>2.3526770256232679</v>
      </c>
      <c r="AF55" s="3">
        <f t="shared" si="76"/>
        <v>2.4025072165007164</v>
      </c>
      <c r="AG55" s="3">
        <f t="shared" si="76"/>
        <v>2.4526246242625929</v>
      </c>
      <c r="AH55" s="3">
        <f t="shared" si="76"/>
        <v>2.3111799591601501</v>
      </c>
      <c r="AI55" s="3">
        <f t="shared" si="76"/>
        <v>2.2737135500163204</v>
      </c>
      <c r="AJ55" s="3">
        <f t="shared" si="76"/>
        <v>2.3724509883682354</v>
      </c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Y55" s="216" t="s">
        <v>108</v>
      </c>
      <c r="AZ55" s="216"/>
      <c r="BA55" s="216"/>
      <c r="BB55" s="216"/>
      <c r="BC55" s="216"/>
      <c r="BD55" s="216"/>
      <c r="BE55" s="216"/>
      <c r="BF55" s="216"/>
    </row>
    <row r="56" spans="1:63" x14ac:dyDescent="0.25">
      <c r="A56" s="24"/>
      <c r="B56" s="3" t="s">
        <v>16</v>
      </c>
      <c r="C56" s="3">
        <f>C55-C54</f>
        <v>0.83104773908012186</v>
      </c>
      <c r="D56" s="3">
        <f t="shared" ref="D56:J56" si="86">D55-D54</f>
        <v>0.77525661428656267</v>
      </c>
      <c r="E56" s="3">
        <f t="shared" si="86"/>
        <v>0.76927967018697974</v>
      </c>
      <c r="F56" s="3">
        <f t="shared" si="86"/>
        <v>0.83005046043484265</v>
      </c>
      <c r="G56" s="3">
        <f t="shared" si="86"/>
        <v>0.89381308661854431</v>
      </c>
      <c r="H56" s="3">
        <f t="shared" si="86"/>
        <v>0.83088951412141099</v>
      </c>
      <c r="I56" s="3">
        <f t="shared" si="86"/>
        <v>0.79152891496946176</v>
      </c>
      <c r="J56" s="3">
        <f t="shared" si="86"/>
        <v>0.8112092145454366</v>
      </c>
      <c r="K56" s="24"/>
      <c r="L56" s="14"/>
      <c r="M56" s="24"/>
      <c r="N56" s="3" t="s">
        <v>16</v>
      </c>
      <c r="O56" s="3">
        <f>O55-O54</f>
        <v>0.83104773908012186</v>
      </c>
      <c r="P56" s="3">
        <f t="shared" ref="P56" si="87">P55-P54</f>
        <v>0.77525661428656267</v>
      </c>
      <c r="Q56" s="3">
        <f t="shared" ref="Q56" si="88">Q55-Q54</f>
        <v>0.76927967018697974</v>
      </c>
      <c r="R56" s="3">
        <f t="shared" ref="R56" si="89">R55-R54</f>
        <v>0.83005046043484265</v>
      </c>
      <c r="S56" s="3">
        <f t="shared" ref="S56" si="90">S55-S54</f>
        <v>0.89381308661854431</v>
      </c>
      <c r="T56" s="3">
        <f t="shared" ref="T56" si="91">T55-T54</f>
        <v>0.83088951412141099</v>
      </c>
      <c r="U56" s="3">
        <f t="shared" ref="U56" si="92">U55-U54</f>
        <v>0.79152891496946176</v>
      </c>
      <c r="V56" s="3">
        <f t="shared" ref="V56" si="93">V55-V54</f>
        <v>0.8112092145454366</v>
      </c>
      <c r="W56" s="24"/>
      <c r="X56" s="24"/>
      <c r="Y56" s="24"/>
      <c r="Z56" s="22"/>
      <c r="AA56" s="24"/>
      <c r="AB56" s="3" t="s">
        <v>16</v>
      </c>
      <c r="AC56" s="3">
        <f t="shared" si="77"/>
        <v>0.83104773908012186</v>
      </c>
      <c r="AD56" s="3">
        <f t="shared" si="76"/>
        <v>0.77525661428656267</v>
      </c>
      <c r="AE56" s="3">
        <f t="shared" si="76"/>
        <v>0.76927967018697974</v>
      </c>
      <c r="AF56" s="3">
        <f t="shared" si="76"/>
        <v>0.83005046043484265</v>
      </c>
      <c r="AG56" s="3">
        <f t="shared" si="76"/>
        <v>0.89381308661854431</v>
      </c>
      <c r="AH56" s="3">
        <f t="shared" si="76"/>
        <v>0.83088951412141099</v>
      </c>
      <c r="AI56" s="3">
        <f t="shared" si="76"/>
        <v>0.79152891496946176</v>
      </c>
      <c r="AJ56" s="3">
        <f t="shared" si="76"/>
        <v>0.8112092145454366</v>
      </c>
      <c r="AK56" s="24"/>
      <c r="AL56" s="24"/>
      <c r="AM56" s="24"/>
      <c r="AN56" s="24"/>
      <c r="AO56" s="38" t="s">
        <v>24</v>
      </c>
      <c r="AP56" s="38" t="s">
        <v>25</v>
      </c>
      <c r="AQ56" s="38" t="s">
        <v>26</v>
      </c>
      <c r="AR56" s="38" t="s">
        <v>27</v>
      </c>
      <c r="AS56" s="38"/>
      <c r="AT56" s="24"/>
      <c r="AU56" s="24"/>
      <c r="AV56" s="24"/>
    </row>
    <row r="57" spans="1:63" x14ac:dyDescent="0.25">
      <c r="A57" s="6" t="s">
        <v>19</v>
      </c>
      <c r="B57" s="7">
        <v>0</v>
      </c>
      <c r="C57" s="4">
        <v>1.5615548874090703</v>
      </c>
      <c r="D57" s="4">
        <v>1.5870694036384139</v>
      </c>
      <c r="E57" s="4">
        <v>1.5833973554362881</v>
      </c>
      <c r="F57" s="4">
        <v>1.5724567560658738</v>
      </c>
      <c r="G57" s="4">
        <v>1.5588115376440486</v>
      </c>
      <c r="H57" s="4">
        <v>1.4802904450387391</v>
      </c>
      <c r="I57" s="4">
        <v>1.4821846350468586</v>
      </c>
      <c r="J57" s="4">
        <v>1.5612417738227988</v>
      </c>
      <c r="K57" s="24"/>
      <c r="L57" s="14"/>
      <c r="M57" s="6" t="s">
        <v>19</v>
      </c>
      <c r="N57" s="7">
        <v>0</v>
      </c>
      <c r="O57" s="4">
        <f t="shared" ref="O57:V70" si="94">C57-C$54</f>
        <v>0</v>
      </c>
      <c r="P57" s="4">
        <f t="shared" si="94"/>
        <v>0</v>
      </c>
      <c r="Q57" s="4">
        <f t="shared" si="94"/>
        <v>0</v>
      </c>
      <c r="R57" s="4">
        <f t="shared" si="94"/>
        <v>0</v>
      </c>
      <c r="S57" s="4">
        <f t="shared" si="94"/>
        <v>0</v>
      </c>
      <c r="T57" s="4">
        <f t="shared" si="94"/>
        <v>0</v>
      </c>
      <c r="U57" s="4">
        <f t="shared" si="94"/>
        <v>0</v>
      </c>
      <c r="V57" s="4">
        <f t="shared" si="94"/>
        <v>0</v>
      </c>
      <c r="W57" s="24"/>
      <c r="X57" s="24"/>
      <c r="Y57" s="24"/>
      <c r="Z57" s="22"/>
      <c r="AA57" s="6" t="s">
        <v>19</v>
      </c>
      <c r="AB57" s="7">
        <v>0</v>
      </c>
      <c r="AC57" s="4">
        <f t="shared" ref="AC57:AJ70" si="95">(O57*100)/O$53</f>
        <v>0</v>
      </c>
      <c r="AD57" s="4">
        <f t="shared" si="95"/>
        <v>0</v>
      </c>
      <c r="AE57" s="4">
        <f t="shared" si="95"/>
        <v>0</v>
      </c>
      <c r="AF57" s="4">
        <f t="shared" si="95"/>
        <v>0</v>
      </c>
      <c r="AG57" s="4">
        <f t="shared" si="95"/>
        <v>0</v>
      </c>
      <c r="AH57" s="4">
        <f t="shared" si="95"/>
        <v>0</v>
      </c>
      <c r="AI57" s="4">
        <f t="shared" si="95"/>
        <v>0</v>
      </c>
      <c r="AJ57" s="4">
        <f t="shared" si="95"/>
        <v>0</v>
      </c>
      <c r="AK57" s="24"/>
      <c r="AL57" s="24"/>
      <c r="AM57" s="24"/>
      <c r="AN57" s="24">
        <v>0</v>
      </c>
      <c r="AO57" s="24">
        <f>AVERAGE(AC57:AJ57)</f>
        <v>0</v>
      </c>
      <c r="AP57" s="24">
        <f>COUNT(AC57:AJ57)</f>
        <v>8</v>
      </c>
      <c r="AQ57" s="24">
        <f>STDEV(AC57:AJ57)</f>
        <v>0</v>
      </c>
      <c r="AR57" s="24">
        <f>(AQ57)/SQRT(AP57)</f>
        <v>0</v>
      </c>
      <c r="AS57" s="24"/>
      <c r="AT57" s="24"/>
      <c r="AU57" s="24"/>
      <c r="AV57" s="24"/>
      <c r="AX57" s="46">
        <f>AB57</f>
        <v>0</v>
      </c>
      <c r="AY57" s="45" t="s">
        <v>6</v>
      </c>
      <c r="AZ57" s="45" t="s">
        <v>7</v>
      </c>
      <c r="BA57" s="45" t="s">
        <v>8</v>
      </c>
      <c r="BB57" s="45" t="s">
        <v>9</v>
      </c>
      <c r="BC57" s="45" t="s">
        <v>10</v>
      </c>
      <c r="BD57" s="45" t="s">
        <v>11</v>
      </c>
      <c r="BE57" s="45" t="s">
        <v>12</v>
      </c>
      <c r="BF57" s="45" t="s">
        <v>13</v>
      </c>
    </row>
    <row r="58" spans="1:63" x14ac:dyDescent="0.25">
      <c r="A58" s="2"/>
      <c r="B58" s="7">
        <v>2</v>
      </c>
      <c r="C58" s="4">
        <v>1.5913188125140285</v>
      </c>
      <c r="D58" s="4">
        <v>1.5870694036384139</v>
      </c>
      <c r="E58" s="4">
        <v>1.6087582236842097</v>
      </c>
      <c r="F58" s="4">
        <v>1.588725379615437</v>
      </c>
      <c r="G58" s="4">
        <v>1.6064738211614382</v>
      </c>
      <c r="H58" s="4">
        <v>1.5041015851227055</v>
      </c>
      <c r="I58" s="4">
        <v>1.4960611323126869</v>
      </c>
      <c r="J58" s="4">
        <v>1.5800855924976962</v>
      </c>
      <c r="K58" s="24"/>
      <c r="L58" s="14"/>
      <c r="M58" s="2"/>
      <c r="N58" s="7">
        <v>2</v>
      </c>
      <c r="O58" s="4">
        <f t="shared" si="94"/>
        <v>2.9763925104958178E-2</v>
      </c>
      <c r="P58" s="4">
        <f t="shared" si="94"/>
        <v>0</v>
      </c>
      <c r="Q58" s="4">
        <f t="shared" si="94"/>
        <v>2.5360868247921609E-2</v>
      </c>
      <c r="R58" s="4">
        <f t="shared" si="94"/>
        <v>1.6268623549563266E-2</v>
      </c>
      <c r="S58" s="4">
        <f t="shared" si="94"/>
        <v>4.7662283517389659E-2</v>
      </c>
      <c r="T58" s="4">
        <f t="shared" si="94"/>
        <v>2.3811140083966453E-2</v>
      </c>
      <c r="U58" s="4">
        <f t="shared" si="94"/>
        <v>1.3876497265828291E-2</v>
      </c>
      <c r="V58" s="4">
        <f t="shared" si="94"/>
        <v>1.8843818674897372E-2</v>
      </c>
      <c r="W58" s="24"/>
      <c r="X58" s="24"/>
      <c r="Y58" s="24"/>
      <c r="Z58" s="22"/>
      <c r="AA58" s="2"/>
      <c r="AB58" s="7">
        <v>2</v>
      </c>
      <c r="AC58" s="4">
        <f t="shared" si="95"/>
        <v>1.5263551335875989</v>
      </c>
      <c r="AD58" s="4">
        <f t="shared" si="95"/>
        <v>0</v>
      </c>
      <c r="AE58" s="4">
        <f t="shared" si="95"/>
        <v>1.0351374795070043</v>
      </c>
      <c r="AF58" s="4">
        <f t="shared" si="95"/>
        <v>0.38551240638775508</v>
      </c>
      <c r="AG58" s="4">
        <f t="shared" si="95"/>
        <v>1.3656814761429701</v>
      </c>
      <c r="AH58" s="4">
        <f t="shared" si="95"/>
        <v>1.1338638135222121</v>
      </c>
      <c r="AI58" s="4">
        <f t="shared" si="95"/>
        <v>0.61673321181459073</v>
      </c>
      <c r="AJ58" s="4">
        <f t="shared" si="95"/>
        <v>0.64533625598963595</v>
      </c>
      <c r="AK58" s="24"/>
      <c r="AL58" s="24"/>
      <c r="AM58" s="24"/>
      <c r="AN58" s="24">
        <v>2</v>
      </c>
      <c r="AO58" s="24">
        <f t="shared" ref="AO58:AO69" si="96">AVERAGE(AC58:AJ58)</f>
        <v>0.83857747211897082</v>
      </c>
      <c r="AP58" s="24">
        <f t="shared" ref="AP58:AP70" si="97">COUNT(AC58:AJ58)</f>
        <v>8</v>
      </c>
      <c r="AQ58" s="24">
        <f t="shared" ref="AQ58:AQ69" si="98">STDEV(AC58:AJ58)</f>
        <v>0.51709957269503282</v>
      </c>
      <c r="AR58" s="24">
        <f t="shared" ref="AR58:AR69" si="99">(AQ58)/SQRT(AP58)</f>
        <v>0.18282230720066189</v>
      </c>
      <c r="AS58" s="24"/>
      <c r="AT58" s="24"/>
      <c r="AU58" s="24"/>
      <c r="AV58" s="24"/>
      <c r="AX58" s="46">
        <f t="shared" ref="AX58:AX70" si="100">AB58</f>
        <v>2</v>
      </c>
      <c r="AY58">
        <f t="shared" ref="AY58:AY70" si="101">(($AB58-$AB57)*AC57)+(($AB58-$AB57)*(AC58-AC57)/2)</f>
        <v>1.5263551335875989</v>
      </c>
      <c r="AZ58">
        <f t="shared" ref="AZ58:AZ70" si="102">(($AB58-$AB57)*AD57)+(($AB58-$AB57)*(AD58-AD57)/2)</f>
        <v>0</v>
      </c>
      <c r="BA58">
        <f t="shared" ref="BA58:BA70" si="103">(($AB58-$AB57)*AE57)+(($AB58-$AB57)*(AE58-AE57)/2)</f>
        <v>1.0351374795070043</v>
      </c>
      <c r="BB58">
        <f t="shared" ref="BB58:BB70" si="104">(($AB58-$AB57)*AF57)+(($AB58-$AB57)*(AF58-AF57)/2)</f>
        <v>0.38551240638775508</v>
      </c>
      <c r="BC58">
        <f t="shared" ref="BC58:BC70" si="105">(($AB58-$AB57)*AG57)+(($AB58-$AB57)*(AG58-AG57)/2)</f>
        <v>1.3656814761429701</v>
      </c>
      <c r="BD58">
        <f t="shared" ref="BD58:BD70" si="106">(($AB58-$AB57)*AH57)+(($AB58-$AB57)*(AH58-AH57)/2)</f>
        <v>1.1338638135222121</v>
      </c>
      <c r="BE58">
        <f t="shared" ref="BE58:BE70" si="107">(($AB58-$AB57)*AI57)+(($AB58-$AB57)*(AI58-AI57)/2)</f>
        <v>0.61673321181459073</v>
      </c>
      <c r="BF58">
        <f t="shared" ref="BF58:BF70" si="108">(($AB58-$AB57)*AJ57)+(($AB58-$AB57)*(AJ58-AJ57)/2)</f>
        <v>0.64533625598963595</v>
      </c>
    </row>
    <row r="59" spans="1:63" x14ac:dyDescent="0.25">
      <c r="A59" s="2"/>
      <c r="B59" s="5">
        <v>4</v>
      </c>
      <c r="C59" s="4">
        <v>1.8534372871943674</v>
      </c>
      <c r="D59" s="4">
        <v>1.7102410152540359</v>
      </c>
      <c r="E59" s="4">
        <v>1.9384495109072013</v>
      </c>
      <c r="F59" s="4">
        <v>1.7787546832295886</v>
      </c>
      <c r="G59" s="4">
        <v>1.8731086543653126</v>
      </c>
      <c r="H59" s="4">
        <v>1.7384306871901014</v>
      </c>
      <c r="I59" s="4">
        <v>1.7103585331302753</v>
      </c>
      <c r="J59" s="4">
        <v>1.8043988439401883</v>
      </c>
      <c r="K59" s="24"/>
      <c r="L59" s="14"/>
      <c r="M59" s="2"/>
      <c r="N59" s="5">
        <v>4</v>
      </c>
      <c r="O59" s="4">
        <f t="shared" si="94"/>
        <v>0.29188239978529706</v>
      </c>
      <c r="P59" s="4">
        <f t="shared" si="94"/>
        <v>0.12317161161562207</v>
      </c>
      <c r="Q59" s="4">
        <f>E59-E$54</f>
        <v>0.35505215547091318</v>
      </c>
      <c r="R59" s="4">
        <f t="shared" si="94"/>
        <v>0.20629792716371487</v>
      </c>
      <c r="S59" s="4">
        <f t="shared" si="94"/>
        <v>0.31429711672126404</v>
      </c>
      <c r="T59" s="4">
        <f>H59-H$54</f>
        <v>0.25814024215136233</v>
      </c>
      <c r="U59" s="4">
        <f t="shared" si="94"/>
        <v>0.2281738980834167</v>
      </c>
      <c r="V59" s="4">
        <f t="shared" si="94"/>
        <v>0.24315707011738952</v>
      </c>
      <c r="W59" s="24"/>
      <c r="X59" s="24"/>
      <c r="Y59" s="24"/>
      <c r="Z59" s="22"/>
      <c r="AA59" s="2"/>
      <c r="AB59" s="5">
        <v>4</v>
      </c>
      <c r="AC59" s="4">
        <f t="shared" si="95"/>
        <v>14.968328194117799</v>
      </c>
      <c r="AD59" s="4">
        <f t="shared" si="95"/>
        <v>4.7012065502145841</v>
      </c>
      <c r="AE59" s="4">
        <f t="shared" si="95"/>
        <v>14.491924713098497</v>
      </c>
      <c r="AF59" s="4">
        <f t="shared" si="95"/>
        <v>4.8885764730738117</v>
      </c>
      <c r="AG59" s="4">
        <f t="shared" si="95"/>
        <v>9.0056480435892272</v>
      </c>
      <c r="AH59" s="4">
        <f t="shared" si="95"/>
        <v>12.292392483398205</v>
      </c>
      <c r="AI59" s="4">
        <f t="shared" si="95"/>
        <v>10.141062137040741</v>
      </c>
      <c r="AJ59" s="4">
        <f t="shared" si="95"/>
        <v>8.3272969218284061</v>
      </c>
      <c r="AK59" s="24"/>
      <c r="AL59" s="24"/>
      <c r="AM59" s="24"/>
      <c r="AN59" s="24">
        <v>4</v>
      </c>
      <c r="AO59" s="24">
        <f t="shared" si="96"/>
        <v>9.8520544395451584</v>
      </c>
      <c r="AP59" s="24">
        <f t="shared" si="97"/>
        <v>8</v>
      </c>
      <c r="AQ59" s="24">
        <f t="shared" si="98"/>
        <v>3.9270502430893641</v>
      </c>
      <c r="AR59" s="24">
        <f t="shared" si="99"/>
        <v>1.3884219284743846</v>
      </c>
      <c r="AS59" s="24"/>
      <c r="AT59" s="24"/>
      <c r="AU59" s="24"/>
      <c r="AV59" s="24"/>
      <c r="AX59" s="46">
        <f t="shared" si="100"/>
        <v>4</v>
      </c>
      <c r="AY59">
        <f t="shared" si="101"/>
        <v>16.494683327705399</v>
      </c>
      <c r="AZ59">
        <f t="shared" si="102"/>
        <v>4.7012065502145841</v>
      </c>
      <c r="BA59">
        <f t="shared" si="103"/>
        <v>15.527062192605502</v>
      </c>
      <c r="BB59">
        <f t="shared" si="104"/>
        <v>5.2740888794615675</v>
      </c>
      <c r="BC59">
        <f t="shared" si="105"/>
        <v>10.371329519732198</v>
      </c>
      <c r="BD59">
        <f t="shared" si="106"/>
        <v>13.426256296920416</v>
      </c>
      <c r="BE59">
        <f t="shared" si="107"/>
        <v>10.757795348855332</v>
      </c>
      <c r="BF59">
        <f t="shared" si="108"/>
        <v>8.9726331778180413</v>
      </c>
    </row>
    <row r="60" spans="1:63" x14ac:dyDescent="0.25">
      <c r="A60" s="2"/>
      <c r="B60" s="5">
        <v>6</v>
      </c>
      <c r="C60" s="4">
        <v>2.1405241678896352</v>
      </c>
      <c r="D60" s="4">
        <v>2.0145473498338085</v>
      </c>
      <c r="E60" s="4">
        <v>2.1244292113919663</v>
      </c>
      <c r="F60" s="4">
        <v>2.0906683767893002</v>
      </c>
      <c r="G60" s="4">
        <v>2.2364759024066396</v>
      </c>
      <c r="H60" s="4">
        <v>2.0289614586622702</v>
      </c>
      <c r="I60" s="4">
        <v>1.9777584426716914</v>
      </c>
      <c r="J60" s="4">
        <v>2.0833641844469808</v>
      </c>
      <c r="K60" s="24"/>
      <c r="L60" s="14"/>
      <c r="M60" s="2"/>
      <c r="N60" s="5">
        <v>6</v>
      </c>
      <c r="O60" s="4">
        <f t="shared" si="94"/>
        <v>0.57896928048056484</v>
      </c>
      <c r="P60" s="4">
        <f t="shared" si="94"/>
        <v>0.42747794619539459</v>
      </c>
      <c r="Q60" s="4">
        <f t="shared" si="94"/>
        <v>0.54103185595567815</v>
      </c>
      <c r="R60" s="4">
        <f>F60-F$54</f>
        <v>0.51821162072342641</v>
      </c>
      <c r="S60" s="4">
        <f t="shared" si="94"/>
        <v>0.67766436476259106</v>
      </c>
      <c r="T60" s="4">
        <f t="shared" si="94"/>
        <v>0.5486710136235311</v>
      </c>
      <c r="U60" s="4">
        <f t="shared" si="94"/>
        <v>0.49557380762483283</v>
      </c>
      <c r="V60" s="4">
        <f t="shared" si="94"/>
        <v>0.52212241062418197</v>
      </c>
      <c r="W60" s="24"/>
      <c r="X60" s="24"/>
      <c r="Y60" s="24"/>
      <c r="Z60" s="22"/>
      <c r="AA60" s="2"/>
      <c r="AB60" s="5">
        <v>6</v>
      </c>
      <c r="AC60" s="4">
        <f t="shared" si="95"/>
        <v>29.690732332336658</v>
      </c>
      <c r="AD60" s="4">
        <f t="shared" si="95"/>
        <v>16.315952144862393</v>
      </c>
      <c r="AE60" s="4">
        <f t="shared" si="95"/>
        <v>22.082932896150126</v>
      </c>
      <c r="AF60" s="4">
        <f t="shared" si="95"/>
        <v>12.27989622567361</v>
      </c>
      <c r="AG60" s="4">
        <f t="shared" si="95"/>
        <v>19.417317041908053</v>
      </c>
      <c r="AH60" s="4">
        <f t="shared" si="95"/>
        <v>26.12719112493005</v>
      </c>
      <c r="AI60" s="4">
        <f t="shared" si="95"/>
        <v>22.025502561103682</v>
      </c>
      <c r="AJ60" s="4">
        <f t="shared" si="95"/>
        <v>17.880904473430885</v>
      </c>
      <c r="AK60" s="24"/>
      <c r="AL60" s="24"/>
      <c r="AM60" s="24"/>
      <c r="AN60" s="24">
        <v>6</v>
      </c>
      <c r="AO60" s="24">
        <f t="shared" si="96"/>
        <v>20.727553600049433</v>
      </c>
      <c r="AP60" s="24">
        <f t="shared" si="97"/>
        <v>8</v>
      </c>
      <c r="AQ60" s="24">
        <f t="shared" si="98"/>
        <v>5.5247709264915947</v>
      </c>
      <c r="AR60" s="24">
        <f t="shared" si="99"/>
        <v>1.9533014933122457</v>
      </c>
      <c r="AS60" s="24"/>
      <c r="AT60" s="24"/>
      <c r="AU60" s="24"/>
      <c r="AV60" s="24"/>
      <c r="AX60" s="46">
        <f t="shared" si="100"/>
        <v>6</v>
      </c>
      <c r="AY60">
        <f t="shared" si="101"/>
        <v>44.659060526454454</v>
      </c>
      <c r="AZ60">
        <f t="shared" si="102"/>
        <v>21.017158695076979</v>
      </c>
      <c r="BA60">
        <f t="shared" si="103"/>
        <v>36.574857609248625</v>
      </c>
      <c r="BB60">
        <f t="shared" si="104"/>
        <v>17.168472698747422</v>
      </c>
      <c r="BC60">
        <f t="shared" si="105"/>
        <v>28.422965085497282</v>
      </c>
      <c r="BD60">
        <f t="shared" si="106"/>
        <v>38.419583608328253</v>
      </c>
      <c r="BE60">
        <f t="shared" si="107"/>
        <v>32.166564698144427</v>
      </c>
      <c r="BF60">
        <f t="shared" si="108"/>
        <v>26.208201395259291</v>
      </c>
    </row>
    <row r="61" spans="1:63" x14ac:dyDescent="0.25">
      <c r="A61" s="2"/>
      <c r="B61" s="5">
        <v>8</v>
      </c>
      <c r="C61" s="4">
        <v>2.350113088978945</v>
      </c>
      <c r="D61" s="4">
        <v>2.2391544063093543</v>
      </c>
      <c r="E61" s="4">
        <v>2.2765944208795004</v>
      </c>
      <c r="F61" s="4">
        <v>2.320459142780408</v>
      </c>
      <c r="G61" s="4">
        <v>2.4832866901959263</v>
      </c>
      <c r="H61" s="4">
        <v>2.2415540068288271</v>
      </c>
      <c r="I61" s="4">
        <v>2.1799461199897538</v>
      </c>
      <c r="J61" s="4">
        <v>2.2907542971892902</v>
      </c>
      <c r="K61" s="24"/>
      <c r="L61" s="14"/>
      <c r="M61" s="2"/>
      <c r="N61" s="5">
        <v>8</v>
      </c>
      <c r="O61" s="4">
        <f t="shared" si="94"/>
        <v>0.78855820156987466</v>
      </c>
      <c r="P61" s="4">
        <f t="shared" si="94"/>
        <v>0.65208500267094038</v>
      </c>
      <c r="Q61" s="4">
        <f t="shared" si="94"/>
        <v>0.69319706544321225</v>
      </c>
      <c r="R61" s="4">
        <f t="shared" si="94"/>
        <v>0.74800238671453423</v>
      </c>
      <c r="S61" s="4">
        <f t="shared" si="94"/>
        <v>0.92447515255187773</v>
      </c>
      <c r="T61" s="4">
        <f t="shared" si="94"/>
        <v>0.76126356179008803</v>
      </c>
      <c r="U61" s="4">
        <f t="shared" si="94"/>
        <v>0.69776148494289525</v>
      </c>
      <c r="V61" s="4">
        <f t="shared" si="94"/>
        <v>0.72951252336649142</v>
      </c>
      <c r="W61" s="24"/>
      <c r="X61" s="24"/>
      <c r="Y61" s="24"/>
      <c r="Z61" s="22"/>
      <c r="AA61" s="2"/>
      <c r="AB61" s="5">
        <v>8</v>
      </c>
      <c r="AC61" s="4">
        <f t="shared" si="95"/>
        <v>40.438882131788446</v>
      </c>
      <c r="AD61" s="4">
        <f t="shared" si="95"/>
        <v>24.888740559959558</v>
      </c>
      <c r="AE61" s="4">
        <f t="shared" si="95"/>
        <v>28.293757773192333</v>
      </c>
      <c r="AF61" s="4">
        <f t="shared" si="95"/>
        <v>17.725175040628773</v>
      </c>
      <c r="AG61" s="4">
        <f t="shared" si="95"/>
        <v>26.489259385440619</v>
      </c>
      <c r="AH61" s="4">
        <f t="shared" si="95"/>
        <v>36.250645799528002</v>
      </c>
      <c r="AI61" s="4">
        <f t="shared" si="95"/>
        <v>31.011621553017569</v>
      </c>
      <c r="AJ61" s="4">
        <f t="shared" si="95"/>
        <v>24.983305594742856</v>
      </c>
      <c r="AK61" s="24"/>
      <c r="AL61" s="24"/>
      <c r="AM61" s="24"/>
      <c r="AN61" s="24">
        <v>8</v>
      </c>
      <c r="AO61" s="24">
        <f t="shared" si="96"/>
        <v>28.760173479787266</v>
      </c>
      <c r="AP61" s="24">
        <f t="shared" si="97"/>
        <v>8</v>
      </c>
      <c r="AQ61" s="24">
        <f t="shared" si="98"/>
        <v>7.1110270369223088</v>
      </c>
      <c r="AR61" s="24">
        <f t="shared" si="99"/>
        <v>2.514127719504323</v>
      </c>
      <c r="AS61" s="24"/>
      <c r="AT61" s="24"/>
      <c r="AU61" s="24"/>
      <c r="AV61" s="24"/>
      <c r="AX61" s="46">
        <f t="shared" si="100"/>
        <v>8</v>
      </c>
      <c r="AY61">
        <f t="shared" si="101"/>
        <v>70.129614464125098</v>
      </c>
      <c r="AZ61">
        <f t="shared" si="102"/>
        <v>41.204692704821952</v>
      </c>
      <c r="BA61">
        <f t="shared" si="103"/>
        <v>50.376690669342459</v>
      </c>
      <c r="BB61">
        <f t="shared" si="104"/>
        <v>30.005071266302384</v>
      </c>
      <c r="BC61">
        <f t="shared" si="105"/>
        <v>45.906576427348668</v>
      </c>
      <c r="BD61">
        <f t="shared" si="106"/>
        <v>62.377836924458052</v>
      </c>
      <c r="BE61">
        <f t="shared" si="107"/>
        <v>53.037124114121255</v>
      </c>
      <c r="BF61">
        <f t="shared" si="108"/>
        <v>42.86421006817374</v>
      </c>
    </row>
    <row r="62" spans="1:63" x14ac:dyDescent="0.25">
      <c r="A62" s="2"/>
      <c r="B62" s="5">
        <v>10</v>
      </c>
      <c r="C62" s="4">
        <v>2.4723398192450681</v>
      </c>
      <c r="D62" s="4">
        <v>2.3768167957621085</v>
      </c>
      <c r="E62" s="4">
        <v>2.4033987621191129</v>
      </c>
      <c r="F62" s="4">
        <v>2.4555047244793999</v>
      </c>
      <c r="G62" s="4">
        <v>2.588116958055692</v>
      </c>
      <c r="H62" s="4">
        <v>2.3668678689322764</v>
      </c>
      <c r="I62" s="4">
        <v>2.3131168907868735</v>
      </c>
      <c r="J62" s="4">
        <v>2.419996613639575</v>
      </c>
      <c r="K62" s="24"/>
      <c r="L62" s="14"/>
      <c r="M62" s="2"/>
      <c r="N62" s="5">
        <v>10</v>
      </c>
      <c r="O62" s="4">
        <f t="shared" si="94"/>
        <v>0.91078493183599774</v>
      </c>
      <c r="P62" s="4">
        <f t="shared" si="94"/>
        <v>0.7897473921236946</v>
      </c>
      <c r="Q62" s="4">
        <f t="shared" si="94"/>
        <v>0.82000140668282473</v>
      </c>
      <c r="R62" s="4">
        <f t="shared" si="94"/>
        <v>0.88304796841352617</v>
      </c>
      <c r="S62" s="4">
        <f t="shared" si="94"/>
        <v>1.0293054204116434</v>
      </c>
      <c r="T62" s="4">
        <f t="shared" si="94"/>
        <v>0.88657742389353733</v>
      </c>
      <c r="U62" s="4">
        <f t="shared" si="94"/>
        <v>0.83093225574001495</v>
      </c>
      <c r="V62" s="4">
        <f t="shared" si="94"/>
        <v>0.85875483981677614</v>
      </c>
      <c r="W62" s="24"/>
      <c r="X62" s="24"/>
      <c r="Y62" s="24"/>
      <c r="Z62" s="22"/>
      <c r="AA62" s="2"/>
      <c r="AB62" s="5">
        <v>10</v>
      </c>
      <c r="AC62" s="4">
        <f t="shared" si="95"/>
        <v>46.706919581333217</v>
      </c>
      <c r="AD62" s="4">
        <f t="shared" si="95"/>
        <v>30.143030233728805</v>
      </c>
      <c r="AE62" s="4">
        <f t="shared" si="95"/>
        <v>33.469445170727539</v>
      </c>
      <c r="AF62" s="4">
        <f t="shared" si="95"/>
        <v>20.925307308377395</v>
      </c>
      <c r="AG62" s="4">
        <f t="shared" si="95"/>
        <v>29.492991988872301</v>
      </c>
      <c r="AH62" s="4">
        <f t="shared" si="95"/>
        <v>42.217972566358917</v>
      </c>
      <c r="AI62" s="4">
        <f t="shared" si="95"/>
        <v>36.930322477333995</v>
      </c>
      <c r="AJ62" s="4">
        <f t="shared" si="95"/>
        <v>29.409412322492333</v>
      </c>
      <c r="AK62" s="24"/>
      <c r="AL62" s="24"/>
      <c r="AM62" s="24"/>
      <c r="AN62" s="24">
        <v>10</v>
      </c>
      <c r="AO62" s="24">
        <f t="shared" si="96"/>
        <v>33.661925206153064</v>
      </c>
      <c r="AP62" s="24">
        <f t="shared" si="97"/>
        <v>8</v>
      </c>
      <c r="AQ62" s="24">
        <f t="shared" si="98"/>
        <v>8.1430533169743295</v>
      </c>
      <c r="AR62" s="24">
        <f t="shared" si="99"/>
        <v>2.8790041099980783</v>
      </c>
      <c r="AS62" s="24"/>
      <c r="AT62" s="24"/>
      <c r="AU62" s="24"/>
      <c r="AV62" s="24"/>
      <c r="AX62" s="46">
        <f t="shared" si="100"/>
        <v>10</v>
      </c>
      <c r="AY62">
        <f t="shared" si="101"/>
        <v>87.145801713121671</v>
      </c>
      <c r="AZ62">
        <f t="shared" si="102"/>
        <v>55.031770793688366</v>
      </c>
      <c r="BA62">
        <f t="shared" si="103"/>
        <v>61.763202943919872</v>
      </c>
      <c r="BB62">
        <f t="shared" si="104"/>
        <v>38.650482349006168</v>
      </c>
      <c r="BC62">
        <f t="shared" si="105"/>
        <v>55.982251374312924</v>
      </c>
      <c r="BD62">
        <f t="shared" si="106"/>
        <v>78.468618365886925</v>
      </c>
      <c r="BE62">
        <f t="shared" si="107"/>
        <v>67.941944030351564</v>
      </c>
      <c r="BF62">
        <f t="shared" si="108"/>
        <v>54.392717917235188</v>
      </c>
    </row>
    <row r="63" spans="1:63" x14ac:dyDescent="0.25">
      <c r="A63" s="2"/>
      <c r="B63" s="5">
        <v>12</v>
      </c>
      <c r="C63" s="4">
        <v>2.4942434747155571</v>
      </c>
      <c r="D63" s="4">
        <v>2.3985529625178064</v>
      </c>
      <c r="E63" s="4">
        <v>2.4372132531163428</v>
      </c>
      <c r="F63" s="4">
        <v>2.4818366111972989</v>
      </c>
      <c r="G63" s="4">
        <v>2.5936815467520296</v>
      </c>
      <c r="H63" s="4">
        <v>2.3887380266598068</v>
      </c>
      <c r="I63" s="4">
        <v>2.3404110722771496</v>
      </c>
      <c r="J63" s="4">
        <v>2.444578783248478</v>
      </c>
      <c r="K63" s="24"/>
      <c r="L63" s="14"/>
      <c r="M63" s="2"/>
      <c r="N63" s="5">
        <v>12</v>
      </c>
      <c r="O63" s="4">
        <f t="shared" si="94"/>
        <v>0.93268858730648674</v>
      </c>
      <c r="P63" s="4">
        <f t="shared" si="94"/>
        <v>0.8114835588793925</v>
      </c>
      <c r="Q63" s="4">
        <f t="shared" si="94"/>
        <v>0.85381589768005473</v>
      </c>
      <c r="R63" s="4">
        <f t="shared" si="94"/>
        <v>0.90937985513142516</v>
      </c>
      <c r="S63" s="4">
        <f t="shared" si="94"/>
        <v>1.034870009107981</v>
      </c>
      <c r="T63" s="4">
        <f t="shared" si="94"/>
        <v>0.90844758162106776</v>
      </c>
      <c r="U63" s="4">
        <f t="shared" si="94"/>
        <v>0.85822643723029102</v>
      </c>
      <c r="V63" s="4">
        <f t="shared" si="94"/>
        <v>0.88333700942567916</v>
      </c>
      <c r="W63" s="24"/>
      <c r="X63" s="24"/>
      <c r="Y63" s="24"/>
      <c r="Z63" s="22"/>
      <c r="AA63" s="2"/>
      <c r="AB63" s="5">
        <v>12</v>
      </c>
      <c r="AC63" s="4">
        <f t="shared" si="95"/>
        <v>47.830183964435221</v>
      </c>
      <c r="AD63" s="4">
        <f t="shared" si="95"/>
        <v>30.972654919060783</v>
      </c>
      <c r="AE63" s="4">
        <f t="shared" si="95"/>
        <v>34.849628476736925</v>
      </c>
      <c r="AF63" s="4">
        <f t="shared" si="95"/>
        <v>21.549285666621447</v>
      </c>
      <c r="AG63" s="4">
        <f t="shared" si="95"/>
        <v>29.652435791059627</v>
      </c>
      <c r="AH63" s="4">
        <f t="shared" si="95"/>
        <v>43.259408648622269</v>
      </c>
      <c r="AI63" s="4">
        <f t="shared" si="95"/>
        <v>38.143397210235158</v>
      </c>
      <c r="AJ63" s="4">
        <f t="shared" si="95"/>
        <v>30.251267446084899</v>
      </c>
      <c r="AK63" s="24"/>
      <c r="AL63" s="24"/>
      <c r="AM63" s="24"/>
      <c r="AN63" s="24">
        <v>12</v>
      </c>
      <c r="AO63" s="24">
        <f t="shared" si="96"/>
        <v>34.563532765357039</v>
      </c>
      <c r="AP63" s="24">
        <f t="shared" si="97"/>
        <v>8</v>
      </c>
      <c r="AQ63" s="24">
        <f t="shared" si="98"/>
        <v>8.3623228876708868</v>
      </c>
      <c r="AR63" s="24">
        <f t="shared" si="99"/>
        <v>2.9565276101717779</v>
      </c>
      <c r="AS63" s="24"/>
      <c r="AT63" s="24"/>
      <c r="AU63" s="24"/>
      <c r="AV63" s="24"/>
      <c r="AX63" s="46">
        <f t="shared" si="100"/>
        <v>12</v>
      </c>
      <c r="AY63">
        <f t="shared" si="101"/>
        <v>94.537103545768446</v>
      </c>
      <c r="AZ63">
        <f t="shared" si="102"/>
        <v>61.115685152789588</v>
      </c>
      <c r="BA63">
        <f t="shared" si="103"/>
        <v>68.319073647464464</v>
      </c>
      <c r="BB63">
        <f t="shared" si="104"/>
        <v>42.474592974998842</v>
      </c>
      <c r="BC63">
        <f t="shared" si="105"/>
        <v>59.145427779931929</v>
      </c>
      <c r="BD63">
        <f t="shared" si="106"/>
        <v>85.477381214981193</v>
      </c>
      <c r="BE63">
        <f t="shared" si="107"/>
        <v>75.073719687569152</v>
      </c>
      <c r="BF63">
        <f t="shared" si="108"/>
        <v>59.660679768577232</v>
      </c>
    </row>
    <row r="64" spans="1:63" x14ac:dyDescent="0.25">
      <c r="A64" s="2"/>
      <c r="B64" s="5">
        <v>14</v>
      </c>
      <c r="C64" s="4">
        <v>2.4628492082557751</v>
      </c>
      <c r="D64" s="4">
        <v>2.4057983514363723</v>
      </c>
      <c r="E64" s="4">
        <v>2.4118523848684204</v>
      </c>
      <c r="F64" s="4">
        <v>2.4627731167537532</v>
      </c>
      <c r="G64" s="4">
        <v>2.5439231100641528</v>
      </c>
      <c r="H64" s="4">
        <v>2.3650716912756948</v>
      </c>
      <c r="I64" s="4">
        <v>2.3280180810195152</v>
      </c>
      <c r="J64" s="4">
        <v>2.4265491199276048</v>
      </c>
      <c r="K64" s="24"/>
      <c r="L64" s="14"/>
      <c r="M64" s="2"/>
      <c r="N64" s="5">
        <v>14</v>
      </c>
      <c r="O64" s="4">
        <f t="shared" si="94"/>
        <v>0.9012943208467048</v>
      </c>
      <c r="P64" s="4">
        <f t="shared" si="94"/>
        <v>0.81872894779795846</v>
      </c>
      <c r="Q64" s="4">
        <f t="shared" si="94"/>
        <v>0.82845502943213223</v>
      </c>
      <c r="R64" s="4">
        <f t="shared" si="94"/>
        <v>0.89031636068787945</v>
      </c>
      <c r="S64" s="4">
        <f t="shared" si="94"/>
        <v>0.98511157242010428</v>
      </c>
      <c r="T64" s="4">
        <f t="shared" si="94"/>
        <v>0.88478124623695575</v>
      </c>
      <c r="U64" s="4">
        <f t="shared" si="94"/>
        <v>0.84583344597265664</v>
      </c>
      <c r="V64" s="4">
        <f t="shared" si="94"/>
        <v>0.86530734610480597</v>
      </c>
      <c r="W64" s="24"/>
      <c r="X64" s="24"/>
      <c r="Y64" s="24"/>
      <c r="Z64" s="22"/>
      <c r="AA64" s="2"/>
      <c r="AB64" s="5">
        <v>14</v>
      </c>
      <c r="AC64" s="4">
        <f t="shared" si="95"/>
        <v>46.220221581882299</v>
      </c>
      <c r="AD64" s="4">
        <f t="shared" si="95"/>
        <v>31.249196480838112</v>
      </c>
      <c r="AE64" s="4">
        <f t="shared" si="95"/>
        <v>33.814490997229882</v>
      </c>
      <c r="AF64" s="4">
        <f t="shared" si="95"/>
        <v>21.097544092129841</v>
      </c>
      <c r="AG64" s="4">
        <f t="shared" si="95"/>
        <v>28.226692619487228</v>
      </c>
      <c r="AH64" s="4">
        <f t="shared" si="95"/>
        <v>42.132440296997892</v>
      </c>
      <c r="AI64" s="4">
        <f t="shared" si="95"/>
        <v>37.592597598784742</v>
      </c>
      <c r="AJ64" s="4">
        <f t="shared" si="95"/>
        <v>29.633813222767323</v>
      </c>
      <c r="AK64" s="24"/>
      <c r="AL64" s="24"/>
      <c r="AM64" s="24"/>
      <c r="AN64" s="24">
        <v>14</v>
      </c>
      <c r="AO64" s="24">
        <f t="shared" si="96"/>
        <v>33.745874611264668</v>
      </c>
      <c r="AP64" s="24">
        <f t="shared" si="97"/>
        <v>8</v>
      </c>
      <c r="AQ64" s="24">
        <f t="shared" si="98"/>
        <v>8.0563186171296799</v>
      </c>
      <c r="AR64" s="24">
        <f t="shared" si="99"/>
        <v>2.8483387627859127</v>
      </c>
      <c r="AS64" s="24"/>
      <c r="AT64" s="24"/>
      <c r="AU64" s="24"/>
      <c r="AV64" s="24"/>
      <c r="AX64" s="46">
        <f t="shared" si="100"/>
        <v>14</v>
      </c>
      <c r="AY64">
        <f t="shared" si="101"/>
        <v>94.050405546317521</v>
      </c>
      <c r="AZ64">
        <f t="shared" si="102"/>
        <v>62.221851399898895</v>
      </c>
      <c r="BA64">
        <f t="shared" si="103"/>
        <v>68.664119473966807</v>
      </c>
      <c r="BB64">
        <f t="shared" si="104"/>
        <v>42.646829758751288</v>
      </c>
      <c r="BC64">
        <f t="shared" si="105"/>
        <v>57.879128410546855</v>
      </c>
      <c r="BD64">
        <f t="shared" si="106"/>
        <v>85.391848945620154</v>
      </c>
      <c r="BE64">
        <f t="shared" si="107"/>
        <v>75.7359948090199</v>
      </c>
      <c r="BF64">
        <f t="shared" si="108"/>
        <v>59.885080668852225</v>
      </c>
    </row>
    <row r="65" spans="1:63" x14ac:dyDescent="0.25">
      <c r="A65" s="2"/>
      <c r="B65" s="5">
        <v>16</v>
      </c>
      <c r="C65" s="4">
        <v>2.4568555976697599</v>
      </c>
      <c r="D65" s="4">
        <v>2.3985529625178064</v>
      </c>
      <c r="E65" s="4">
        <v>2.4287596303670353</v>
      </c>
      <c r="F65" s="4">
        <v>2.4529687342800091</v>
      </c>
      <c r="G65" s="4">
        <v>2.5188394152812363</v>
      </c>
      <c r="H65" s="4">
        <v>2.3588277250231693</v>
      </c>
      <c r="I65" s="4">
        <v>2.3279705723882835</v>
      </c>
      <c r="J65" s="4">
        <v>2.4234033824857266</v>
      </c>
      <c r="K65" s="24"/>
      <c r="L65" s="14"/>
      <c r="M65" s="2"/>
      <c r="N65" s="5">
        <v>16</v>
      </c>
      <c r="O65" s="4">
        <f t="shared" si="94"/>
        <v>0.89530071026068958</v>
      </c>
      <c r="P65" s="4">
        <f t="shared" si="94"/>
        <v>0.8114835588793925</v>
      </c>
      <c r="Q65" s="4">
        <f t="shared" si="94"/>
        <v>0.84536227493074723</v>
      </c>
      <c r="R65" s="4">
        <f t="shared" si="94"/>
        <v>0.88051197821413529</v>
      </c>
      <c r="S65" s="4">
        <f t="shared" si="94"/>
        <v>0.96002787763718778</v>
      </c>
      <c r="T65" s="4">
        <f t="shared" si="94"/>
        <v>0.87853727998443021</v>
      </c>
      <c r="U65" s="4">
        <f t="shared" si="94"/>
        <v>0.84578593734142493</v>
      </c>
      <c r="V65" s="4">
        <f t="shared" si="94"/>
        <v>0.86216160866292779</v>
      </c>
      <c r="W65" s="24"/>
      <c r="X65" s="24"/>
      <c r="Y65" s="24"/>
      <c r="Z65" s="22"/>
      <c r="AA65" s="2"/>
      <c r="AB65" s="5">
        <v>16</v>
      </c>
      <c r="AC65" s="4">
        <f t="shared" si="95"/>
        <v>45.912856936445621</v>
      </c>
      <c r="AD65" s="4">
        <f t="shared" si="95"/>
        <v>30.972654919060783</v>
      </c>
      <c r="AE65" s="4">
        <f t="shared" si="95"/>
        <v>34.504582650234575</v>
      </c>
      <c r="AF65" s="4">
        <f t="shared" si="95"/>
        <v>20.865212753889459</v>
      </c>
      <c r="AG65" s="4">
        <f t="shared" si="95"/>
        <v>27.507962109948071</v>
      </c>
      <c r="AH65" s="4">
        <f t="shared" si="95"/>
        <v>41.835108570687147</v>
      </c>
      <c r="AI65" s="4">
        <f t="shared" si="95"/>
        <v>37.590486104063331</v>
      </c>
      <c r="AJ65" s="4">
        <f t="shared" si="95"/>
        <v>29.526082488456428</v>
      </c>
      <c r="AK65" s="24"/>
      <c r="AL65" s="24"/>
      <c r="AM65" s="24"/>
      <c r="AN65" s="24">
        <v>16</v>
      </c>
      <c r="AO65" s="24">
        <f t="shared" si="96"/>
        <v>33.589368316598176</v>
      </c>
      <c r="AP65" s="24">
        <f t="shared" si="97"/>
        <v>8</v>
      </c>
      <c r="AQ65" s="24">
        <f t="shared" si="98"/>
        <v>8.0971977682529097</v>
      </c>
      <c r="AR65" s="24">
        <f t="shared" si="99"/>
        <v>2.8627917252701054</v>
      </c>
      <c r="AS65" s="24"/>
      <c r="AT65" s="24"/>
      <c r="AU65" s="24"/>
      <c r="AV65" s="24"/>
      <c r="AX65" s="46">
        <f t="shared" si="100"/>
        <v>16</v>
      </c>
      <c r="AY65">
        <f t="shared" si="101"/>
        <v>92.13307851832792</v>
      </c>
      <c r="AZ65">
        <f t="shared" si="102"/>
        <v>62.221851399898895</v>
      </c>
      <c r="BA65">
        <f t="shared" si="103"/>
        <v>68.31907364746445</v>
      </c>
      <c r="BB65">
        <f t="shared" si="104"/>
        <v>41.962756846019303</v>
      </c>
      <c r="BC65">
        <f t="shared" si="105"/>
        <v>55.734654729435299</v>
      </c>
      <c r="BD65">
        <f t="shared" si="106"/>
        <v>83.967548867685039</v>
      </c>
      <c r="BE65">
        <f t="shared" si="107"/>
        <v>75.18308370284808</v>
      </c>
      <c r="BF65">
        <f t="shared" si="108"/>
        <v>59.159895711223754</v>
      </c>
    </row>
    <row r="66" spans="1:63" x14ac:dyDescent="0.25">
      <c r="A66" s="24"/>
      <c r="B66" s="5">
        <v>18</v>
      </c>
      <c r="C66" s="4">
        <v>2.4457115986395452</v>
      </c>
      <c r="D66" s="4">
        <v>2.3985529625178064</v>
      </c>
      <c r="E66" s="4">
        <v>2.4287596303670353</v>
      </c>
      <c r="F66" s="4">
        <v>2.439943732946249</v>
      </c>
      <c r="G66" s="4">
        <v>2.498432419524351</v>
      </c>
      <c r="H66" s="4">
        <v>2.3499125257989975</v>
      </c>
      <c r="I66" s="4">
        <v>2.32362890527703</v>
      </c>
      <c r="J66" s="4">
        <v>2.4167749493180137</v>
      </c>
      <c r="K66" s="24"/>
      <c r="L66" s="14"/>
      <c r="M66" s="24"/>
      <c r="N66" s="5">
        <v>18</v>
      </c>
      <c r="O66" s="4">
        <f t="shared" si="94"/>
        <v>0.8841567112304749</v>
      </c>
      <c r="P66" s="4">
        <f t="shared" si="94"/>
        <v>0.8114835588793925</v>
      </c>
      <c r="Q66" s="4">
        <f t="shared" si="94"/>
        <v>0.84536227493074723</v>
      </c>
      <c r="R66" s="4">
        <f t="shared" si="94"/>
        <v>0.86748697688037524</v>
      </c>
      <c r="S66" s="4">
        <f t="shared" si="94"/>
        <v>0.93962088188030246</v>
      </c>
      <c r="T66" s="4">
        <f t="shared" si="94"/>
        <v>0.86962208076025838</v>
      </c>
      <c r="U66" s="4">
        <f t="shared" si="94"/>
        <v>0.84144427023017143</v>
      </c>
      <c r="V66" s="4">
        <f t="shared" si="94"/>
        <v>0.8555331754952149</v>
      </c>
      <c r="W66" s="24"/>
      <c r="X66" s="24"/>
      <c r="Y66" s="24"/>
      <c r="Z66" s="22"/>
      <c r="AA66" s="24"/>
      <c r="AB66" s="5">
        <v>18</v>
      </c>
      <c r="AC66" s="4">
        <f t="shared" si="95"/>
        <v>45.34136980669102</v>
      </c>
      <c r="AD66" s="4">
        <f t="shared" si="95"/>
        <v>30.972654919060783</v>
      </c>
      <c r="AE66" s="4">
        <f t="shared" si="95"/>
        <v>34.504582650234575</v>
      </c>
      <c r="AF66" s="4">
        <f t="shared" si="95"/>
        <v>20.556563433184245</v>
      </c>
      <c r="AG66" s="4">
        <f t="shared" si="95"/>
        <v>26.923234437831017</v>
      </c>
      <c r="AH66" s="4">
        <f t="shared" si="95"/>
        <v>41.410575274298012</v>
      </c>
      <c r="AI66" s="4">
        <f t="shared" si="95"/>
        <v>37.397523121340953</v>
      </c>
      <c r="AJ66" s="4">
        <f t="shared" si="95"/>
        <v>29.29908135257585</v>
      </c>
      <c r="AK66" s="24"/>
      <c r="AL66" s="24"/>
      <c r="AM66" s="24"/>
      <c r="AN66" s="24">
        <v>18</v>
      </c>
      <c r="AO66" s="24">
        <f t="shared" si="96"/>
        <v>33.300698124402054</v>
      </c>
      <c r="AP66" s="24">
        <f t="shared" si="97"/>
        <v>8</v>
      </c>
      <c r="AQ66" s="24">
        <f t="shared" si="98"/>
        <v>8.0489478372739125</v>
      </c>
      <c r="AR66" s="24">
        <f t="shared" si="99"/>
        <v>2.8457327985765897</v>
      </c>
      <c r="AS66" s="24"/>
      <c r="AT66" s="24"/>
      <c r="AU66" s="24"/>
      <c r="AV66" s="24"/>
      <c r="AX66" s="46">
        <f t="shared" si="100"/>
        <v>18</v>
      </c>
      <c r="AY66">
        <f t="shared" si="101"/>
        <v>91.254226743136641</v>
      </c>
      <c r="AZ66">
        <f t="shared" si="102"/>
        <v>61.945309838121567</v>
      </c>
      <c r="BA66">
        <f t="shared" si="103"/>
        <v>69.009165300469149</v>
      </c>
      <c r="BB66">
        <f t="shared" si="104"/>
        <v>41.421776187073704</v>
      </c>
      <c r="BC66">
        <f t="shared" si="105"/>
        <v>54.431196547779088</v>
      </c>
      <c r="BD66">
        <f t="shared" si="106"/>
        <v>83.245683844985166</v>
      </c>
      <c r="BE66">
        <f t="shared" si="107"/>
        <v>74.988009225404284</v>
      </c>
      <c r="BF66">
        <f t="shared" si="108"/>
        <v>58.825163841032278</v>
      </c>
    </row>
    <row r="67" spans="1:63" x14ac:dyDescent="0.25">
      <c r="A67" s="24"/>
      <c r="B67" s="5">
        <v>20</v>
      </c>
      <c r="C67" s="4">
        <v>2.4235148097412202</v>
      </c>
      <c r="D67" s="4">
        <v>2.3840621846806744</v>
      </c>
      <c r="E67" s="4">
        <v>2.4033987621191129</v>
      </c>
      <c r="F67" s="4">
        <v>2.4214498503843935</v>
      </c>
      <c r="G67" s="4">
        <v>2.4756968036391549</v>
      </c>
      <c r="H67" s="4">
        <v>2.3292569391129114</v>
      </c>
      <c r="I67" s="4">
        <v>2.3041803957280602</v>
      </c>
      <c r="J67" s="4">
        <v>2.3967229012004858</v>
      </c>
      <c r="K67" s="24"/>
      <c r="L67" s="14"/>
      <c r="M67" s="24"/>
      <c r="N67" s="5">
        <v>20</v>
      </c>
      <c r="O67" s="4">
        <f t="shared" si="94"/>
        <v>0.86195992233214991</v>
      </c>
      <c r="P67" s="4">
        <f t="shared" si="94"/>
        <v>0.79699278104226057</v>
      </c>
      <c r="Q67" s="4">
        <f t="shared" si="94"/>
        <v>0.82000140668282473</v>
      </c>
      <c r="R67" s="4">
        <f t="shared" si="94"/>
        <v>0.84899309431851977</v>
      </c>
      <c r="S67" s="4">
        <f t="shared" si="94"/>
        <v>0.91688526599510634</v>
      </c>
      <c r="T67" s="4">
        <f t="shared" si="94"/>
        <v>0.84896649407417235</v>
      </c>
      <c r="U67" s="4">
        <f t="shared" si="94"/>
        <v>0.82199576068120161</v>
      </c>
      <c r="V67" s="4">
        <f t="shared" si="94"/>
        <v>0.83548112737768698</v>
      </c>
      <c r="W67" s="24"/>
      <c r="X67" s="24"/>
      <c r="Y67" s="24"/>
      <c r="Z67" s="22"/>
      <c r="AA67" s="24"/>
      <c r="AB67" s="5">
        <v>20</v>
      </c>
      <c r="AC67" s="4">
        <f t="shared" si="95"/>
        <v>44.203072940110253</v>
      </c>
      <c r="AD67" s="4">
        <f t="shared" si="95"/>
        <v>30.41957179550613</v>
      </c>
      <c r="AE67" s="4">
        <f t="shared" si="95"/>
        <v>33.469445170727539</v>
      </c>
      <c r="AF67" s="4">
        <f t="shared" si="95"/>
        <v>20.118319770581035</v>
      </c>
      <c r="AG67" s="4">
        <f t="shared" si="95"/>
        <v>26.271784125934278</v>
      </c>
      <c r="AH67" s="4">
        <f t="shared" si="95"/>
        <v>40.426975908293919</v>
      </c>
      <c r="AI67" s="4">
        <f t="shared" si="95"/>
        <v>36.533144919164521</v>
      </c>
      <c r="AJ67" s="4">
        <f t="shared" si="95"/>
        <v>28.612367375948182</v>
      </c>
      <c r="AK67" s="24"/>
      <c r="AL67" s="24"/>
      <c r="AM67" s="24"/>
      <c r="AN67" s="24">
        <v>20</v>
      </c>
      <c r="AO67" s="24">
        <f t="shared" si="96"/>
        <v>32.506835250783233</v>
      </c>
      <c r="AP67" s="24">
        <f t="shared" si="97"/>
        <v>8</v>
      </c>
      <c r="AQ67" s="24">
        <f t="shared" si="98"/>
        <v>7.8243495267403134</v>
      </c>
      <c r="AR67" s="24">
        <f t="shared" si="99"/>
        <v>2.7663253043659144</v>
      </c>
      <c r="AS67" s="24"/>
      <c r="AT67" s="24"/>
      <c r="AU67" s="24"/>
      <c r="AV67" s="24"/>
      <c r="AX67" s="46">
        <f t="shared" si="100"/>
        <v>20</v>
      </c>
      <c r="AY67">
        <f t="shared" si="101"/>
        <v>89.54444274680128</v>
      </c>
      <c r="AZ67">
        <f t="shared" si="102"/>
        <v>61.392226714566917</v>
      </c>
      <c r="BA67">
        <f t="shared" si="103"/>
        <v>67.974027820962107</v>
      </c>
      <c r="BB67">
        <f t="shared" si="104"/>
        <v>40.674883203765276</v>
      </c>
      <c r="BC67">
        <f t="shared" si="105"/>
        <v>53.195018563765295</v>
      </c>
      <c r="BD67">
        <f t="shared" si="106"/>
        <v>81.837551182591938</v>
      </c>
      <c r="BE67">
        <f t="shared" si="107"/>
        <v>73.930668040505481</v>
      </c>
      <c r="BF67">
        <f t="shared" si="108"/>
        <v>57.911448728524036</v>
      </c>
    </row>
    <row r="68" spans="1:63" x14ac:dyDescent="0.25">
      <c r="A68" s="24"/>
      <c r="B68" s="5">
        <v>22</v>
      </c>
      <c r="C68" s="4">
        <v>2.4151741959494477</v>
      </c>
      <c r="D68" s="4">
        <v>2.4130437403549383</v>
      </c>
      <c r="E68" s="4">
        <v>2.3780378938711904</v>
      </c>
      <c r="F68" s="4">
        <v>2.4226567461931738</v>
      </c>
      <c r="G68" s="4">
        <v>2.4748289347029795</v>
      </c>
      <c r="H68" s="4">
        <v>2.3283807592143457</v>
      </c>
      <c r="I68" s="4">
        <v>2.3057895901397676</v>
      </c>
      <c r="J68" s="4">
        <v>2.3970894084570564</v>
      </c>
      <c r="K68" s="24"/>
      <c r="L68" s="14"/>
      <c r="M68" s="24"/>
      <c r="N68" s="5">
        <v>22</v>
      </c>
      <c r="O68" s="4">
        <f t="shared" si="94"/>
        <v>0.85361930854037738</v>
      </c>
      <c r="P68" s="4">
        <f t="shared" si="94"/>
        <v>0.82597433671652443</v>
      </c>
      <c r="Q68" s="4">
        <f t="shared" si="94"/>
        <v>0.79464053843490223</v>
      </c>
      <c r="R68" s="4">
        <f t="shared" si="94"/>
        <v>0.85019999012730008</v>
      </c>
      <c r="S68" s="4">
        <f t="shared" si="94"/>
        <v>0.91601739705893093</v>
      </c>
      <c r="T68" s="4">
        <f t="shared" si="94"/>
        <v>0.84809031417560665</v>
      </c>
      <c r="U68" s="4">
        <f t="shared" si="94"/>
        <v>0.82360495509290899</v>
      </c>
      <c r="V68" s="4">
        <f t="shared" si="94"/>
        <v>0.8358476346342576</v>
      </c>
      <c r="W68" s="24"/>
      <c r="X68" s="24"/>
      <c r="Y68" s="24"/>
      <c r="Z68" s="22"/>
      <c r="AA68" s="24"/>
      <c r="AB68" s="5">
        <v>22</v>
      </c>
      <c r="AC68" s="4">
        <f t="shared" si="95"/>
        <v>43.775349155916793</v>
      </c>
      <c r="AD68" s="4">
        <f t="shared" si="95"/>
        <v>31.525738042615441</v>
      </c>
      <c r="AE68" s="4">
        <f t="shared" si="95"/>
        <v>32.434307691220496</v>
      </c>
      <c r="AF68" s="4">
        <f t="shared" si="95"/>
        <v>20.146919197329382</v>
      </c>
      <c r="AG68" s="4">
        <f t="shared" si="95"/>
        <v>26.246916821172807</v>
      </c>
      <c r="AH68" s="4">
        <f t="shared" si="95"/>
        <v>40.385253055981266</v>
      </c>
      <c r="AI68" s="4">
        <f t="shared" si="95"/>
        <v>36.604664670795955</v>
      </c>
      <c r="AJ68" s="4">
        <f t="shared" si="95"/>
        <v>28.624918994323885</v>
      </c>
      <c r="AK68" s="24"/>
      <c r="AL68" s="24"/>
      <c r="AM68" s="24"/>
      <c r="AN68" s="24">
        <v>22</v>
      </c>
      <c r="AO68" s="24">
        <f t="shared" si="96"/>
        <v>32.468008453669505</v>
      </c>
      <c r="AP68" s="24">
        <f t="shared" si="97"/>
        <v>8</v>
      </c>
      <c r="AQ68" s="24">
        <f t="shared" si="98"/>
        <v>7.6887692488303339</v>
      </c>
      <c r="AR68" s="24">
        <f t="shared" si="99"/>
        <v>2.7183904374132628</v>
      </c>
      <c r="AS68" s="24"/>
      <c r="AT68" s="24"/>
      <c r="AU68" s="24"/>
      <c r="AV68" s="24"/>
      <c r="AX68" s="46">
        <f t="shared" si="100"/>
        <v>22</v>
      </c>
      <c r="AY68">
        <f t="shared" si="101"/>
        <v>87.978422096027046</v>
      </c>
      <c r="AZ68">
        <f t="shared" si="102"/>
        <v>61.945309838121574</v>
      </c>
      <c r="BA68">
        <f t="shared" si="103"/>
        <v>65.903752861948036</v>
      </c>
      <c r="BB68">
        <f t="shared" si="104"/>
        <v>40.26523896791042</v>
      </c>
      <c r="BC68">
        <f t="shared" si="105"/>
        <v>52.518700947107085</v>
      </c>
      <c r="BD68">
        <f t="shared" si="106"/>
        <v>80.812228964275192</v>
      </c>
      <c r="BE68">
        <f t="shared" si="107"/>
        <v>73.137809589960483</v>
      </c>
      <c r="BF68">
        <f t="shared" si="108"/>
        <v>57.237286370272066</v>
      </c>
    </row>
    <row r="69" spans="1:63" x14ac:dyDescent="0.25">
      <c r="A69" s="24"/>
      <c r="B69" s="5">
        <v>24</v>
      </c>
      <c r="C69" s="4">
        <v>2.3926026264891922</v>
      </c>
      <c r="D69" s="4">
        <v>2.3623260179249765</v>
      </c>
      <c r="E69" s="4">
        <v>2.3526770256232679</v>
      </c>
      <c r="F69" s="4">
        <v>2.4025072165007164</v>
      </c>
      <c r="G69" s="4">
        <v>2.4526246242625929</v>
      </c>
      <c r="H69" s="4">
        <v>2.3111799591601501</v>
      </c>
      <c r="I69" s="4">
        <v>2.2737135500163204</v>
      </c>
      <c r="J69" s="4">
        <v>2.3724509883682354</v>
      </c>
      <c r="K69" s="24"/>
      <c r="L69" s="14"/>
      <c r="M69" s="24"/>
      <c r="N69" s="5">
        <v>24</v>
      </c>
      <c r="O69" s="4">
        <f t="shared" si="94"/>
        <v>0.83104773908012186</v>
      </c>
      <c r="P69" s="4">
        <f t="shared" si="94"/>
        <v>0.77525661428656267</v>
      </c>
      <c r="Q69" s="4">
        <f t="shared" si="94"/>
        <v>0.76927967018697974</v>
      </c>
      <c r="R69" s="4">
        <f t="shared" si="94"/>
        <v>0.83005046043484265</v>
      </c>
      <c r="S69" s="4">
        <f t="shared" si="94"/>
        <v>0.89381308661854431</v>
      </c>
      <c r="T69" s="4">
        <f t="shared" si="94"/>
        <v>0.83088951412141099</v>
      </c>
      <c r="U69" s="4">
        <f t="shared" si="94"/>
        <v>0.79152891496946176</v>
      </c>
      <c r="V69" s="4">
        <f t="shared" si="94"/>
        <v>0.8112092145454366</v>
      </c>
      <c r="W69" s="24"/>
      <c r="X69" s="24"/>
      <c r="Y69" s="24"/>
      <c r="Z69" s="22"/>
      <c r="AA69" s="24"/>
      <c r="AB69" s="5">
        <v>24</v>
      </c>
      <c r="AC69" s="4">
        <f t="shared" si="95"/>
        <v>42.617832773339586</v>
      </c>
      <c r="AD69" s="4">
        <f t="shared" si="95"/>
        <v>29.589947110174151</v>
      </c>
      <c r="AE69" s="4">
        <f t="shared" si="95"/>
        <v>31.399170211713454</v>
      </c>
      <c r="AF69" s="4">
        <f t="shared" si="95"/>
        <v>19.669442190399113</v>
      </c>
      <c r="AG69" s="4">
        <f t="shared" si="95"/>
        <v>25.610690160989808</v>
      </c>
      <c r="AH69" s="4">
        <f t="shared" si="95"/>
        <v>39.566167339114806</v>
      </c>
      <c r="AI69" s="4">
        <f t="shared" si="95"/>
        <v>35.179062887531636</v>
      </c>
      <c r="AJ69" s="4">
        <f t="shared" si="95"/>
        <v>27.781137484432758</v>
      </c>
      <c r="AK69" s="24"/>
      <c r="AL69" s="24"/>
      <c r="AM69" s="24"/>
      <c r="AN69" s="24">
        <v>24</v>
      </c>
      <c r="AO69" s="24">
        <f t="shared" si="96"/>
        <v>31.426681269711914</v>
      </c>
      <c r="AP69" s="24">
        <f t="shared" si="97"/>
        <v>8</v>
      </c>
      <c r="AQ69" s="24">
        <f t="shared" si="98"/>
        <v>7.5052004382035049</v>
      </c>
      <c r="AR69" s="24">
        <f t="shared" si="99"/>
        <v>2.6534890620089731</v>
      </c>
      <c r="AS69" s="24"/>
      <c r="AT69" s="24"/>
      <c r="AU69" s="24"/>
      <c r="AV69" s="24"/>
      <c r="AX69" s="46">
        <f t="shared" si="100"/>
        <v>24</v>
      </c>
      <c r="AY69">
        <f t="shared" si="101"/>
        <v>86.393181929256372</v>
      </c>
      <c r="AZ69">
        <f t="shared" si="102"/>
        <v>61.115685152789595</v>
      </c>
      <c r="BA69">
        <f t="shared" si="103"/>
        <v>63.83347790293395</v>
      </c>
      <c r="BB69">
        <f t="shared" si="104"/>
        <v>39.816361387728492</v>
      </c>
      <c r="BC69">
        <f t="shared" si="105"/>
        <v>51.857606982162615</v>
      </c>
      <c r="BD69">
        <f t="shared" si="106"/>
        <v>79.951420395096079</v>
      </c>
      <c r="BE69">
        <f t="shared" si="107"/>
        <v>71.783727558327598</v>
      </c>
      <c r="BF69">
        <f t="shared" si="108"/>
        <v>56.406056478756639</v>
      </c>
      <c r="BK69" s="18" t="s">
        <v>230</v>
      </c>
    </row>
    <row r="70" spans="1:63" x14ac:dyDescent="0.25">
      <c r="A70" s="24"/>
      <c r="B70" s="5">
        <v>26</v>
      </c>
      <c r="C70" s="4">
        <v>2.3604615413202126</v>
      </c>
      <c r="D70" s="4">
        <v>2.3768167957621085</v>
      </c>
      <c r="E70" s="4">
        <v>2.3019552891274229</v>
      </c>
      <c r="F70" s="4">
        <v>2.3774052289473855</v>
      </c>
      <c r="G70" s="4">
        <v>2.4320250928048299</v>
      </c>
      <c r="H70" s="4">
        <v>2.2773652465923919</v>
      </c>
      <c r="I70" s="4">
        <v>2.27326923461231</v>
      </c>
      <c r="J70" s="4">
        <v>2.3553214743823507</v>
      </c>
      <c r="K70" s="24"/>
      <c r="L70" s="14"/>
      <c r="M70" s="24"/>
      <c r="N70" s="5">
        <v>26</v>
      </c>
      <c r="O70" s="4">
        <f t="shared" si="94"/>
        <v>0.79890665391114224</v>
      </c>
      <c r="P70" s="4">
        <f t="shared" si="94"/>
        <v>0.7897473921236946</v>
      </c>
      <c r="Q70" s="4">
        <f t="shared" si="94"/>
        <v>0.71855793369113474</v>
      </c>
      <c r="R70" s="4">
        <f t="shared" si="94"/>
        <v>0.80494847288151172</v>
      </c>
      <c r="S70" s="4">
        <f t="shared" si="94"/>
        <v>0.87321355516078136</v>
      </c>
      <c r="T70" s="4">
        <f t="shared" si="94"/>
        <v>0.79707480155365285</v>
      </c>
      <c r="U70" s="4">
        <f t="shared" si="94"/>
        <v>0.79108459956545141</v>
      </c>
      <c r="V70" s="4">
        <f t="shared" si="94"/>
        <v>0.7940797005595519</v>
      </c>
      <c r="W70" s="24"/>
      <c r="X70" s="24"/>
      <c r="Y70" s="24"/>
      <c r="Z70" s="22"/>
      <c r="AA70" s="24"/>
      <c r="AB70" s="5">
        <v>26</v>
      </c>
      <c r="AC70" s="4">
        <f t="shared" si="95"/>
        <v>40.969571995443196</v>
      </c>
      <c r="AD70" s="4">
        <f t="shared" si="95"/>
        <v>30.143030233728805</v>
      </c>
      <c r="AE70" s="4">
        <f t="shared" si="95"/>
        <v>29.328895252699375</v>
      </c>
      <c r="AF70" s="4">
        <f t="shared" si="95"/>
        <v>19.074608362121129</v>
      </c>
      <c r="AG70" s="4">
        <f t="shared" si="95"/>
        <v>25.020445706612648</v>
      </c>
      <c r="AH70" s="4">
        <f t="shared" si="95"/>
        <v>37.955942931126323</v>
      </c>
      <c r="AI70" s="4">
        <f t="shared" si="95"/>
        <v>35.159315536242289</v>
      </c>
      <c r="AJ70" s="4">
        <f t="shared" si="95"/>
        <v>27.194510293135334</v>
      </c>
      <c r="AK70" s="24"/>
      <c r="AL70" s="24"/>
      <c r="AM70" s="24"/>
      <c r="AN70" s="24">
        <v>26</v>
      </c>
      <c r="AO70" s="24">
        <f>AVERAGE(AC70:AJ70)</f>
        <v>30.605790038888639</v>
      </c>
      <c r="AP70" s="24">
        <f t="shared" si="97"/>
        <v>8</v>
      </c>
      <c r="AQ70" s="24">
        <f>STDEV(AC70:AJ70)</f>
        <v>7.1695086208000864</v>
      </c>
      <c r="AR70" s="24">
        <f>(AQ70)/SQRT(AP70)</f>
        <v>2.5348040817715765</v>
      </c>
      <c r="AS70" s="24"/>
      <c r="AT70" s="24"/>
      <c r="AU70" s="24"/>
      <c r="AV70" s="24"/>
      <c r="AX70" s="46">
        <f t="shared" si="100"/>
        <v>26</v>
      </c>
      <c r="AY70">
        <f t="shared" si="101"/>
        <v>83.58740476878279</v>
      </c>
      <c r="AZ70">
        <f t="shared" si="102"/>
        <v>59.732977343902959</v>
      </c>
      <c r="BA70">
        <f t="shared" si="103"/>
        <v>60.728065464412829</v>
      </c>
      <c r="BB70">
        <f t="shared" si="104"/>
        <v>38.744050552520243</v>
      </c>
      <c r="BC70">
        <f t="shared" si="105"/>
        <v>50.631135867602453</v>
      </c>
      <c r="BD70">
        <f t="shared" si="106"/>
        <v>77.522110270241129</v>
      </c>
      <c r="BE70">
        <f t="shared" si="107"/>
        <v>70.338378423773918</v>
      </c>
      <c r="BF70">
        <f t="shared" si="108"/>
        <v>54.975647777568092</v>
      </c>
      <c r="BG70" t="s">
        <v>106</v>
      </c>
      <c r="BH70" s="24" t="s">
        <v>25</v>
      </c>
      <c r="BI70" s="24" t="s">
        <v>26</v>
      </c>
      <c r="BJ70" s="24" t="s">
        <v>27</v>
      </c>
      <c r="BK70" s="46" t="s">
        <v>110</v>
      </c>
    </row>
    <row r="71" spans="1:63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1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2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Y71" s="44">
        <f>SUM(AY58:AY70)</f>
        <v>939.43378105941224</v>
      </c>
      <c r="AZ71" s="44">
        <f t="shared" ref="AZ71:BF71" si="109">SUM(AZ58:AZ70)</f>
        <v>613.64572558389182</v>
      </c>
      <c r="BA71" s="44">
        <f t="shared" si="109"/>
        <v>698.02770701424527</v>
      </c>
      <c r="BB71" s="44">
        <f t="shared" si="109"/>
        <v>419.49011747867286</v>
      </c>
      <c r="BC71" s="44">
        <f t="shared" si="109"/>
        <v>577.44167371136473</v>
      </c>
      <c r="BD71" s="44">
        <f t="shared" si="109"/>
        <v>852.03193269459166</v>
      </c>
      <c r="BE71" s="44">
        <f t="shared" si="109"/>
        <v>754.69155244069611</v>
      </c>
      <c r="BF71" s="44">
        <f t="shared" si="109"/>
        <v>597.14435815928221</v>
      </c>
      <c r="BG71" s="44">
        <f>AVERAGE(AY71:BF71)</f>
        <v>681.48835601776955</v>
      </c>
      <c r="BH71" s="24">
        <f>COUNT(AY71:BF71)</f>
        <v>8</v>
      </c>
      <c r="BI71" s="24">
        <f>STDEV(AY71:BF71)</f>
        <v>165.80476191639013</v>
      </c>
      <c r="BJ71" s="24">
        <f>(BI71)/SQRT(BH71)</f>
        <v>58.62083575205024</v>
      </c>
      <c r="BK71" s="38">
        <f>TTEST(AY$25:BF$25,AY71:BF71,1,2)</f>
        <v>5.1771913623826805E-3</v>
      </c>
    </row>
    <row r="72" spans="1:63" x14ac:dyDescent="0.25">
      <c r="A72" s="2"/>
      <c r="B72" s="211" t="s">
        <v>95</v>
      </c>
      <c r="C72" s="212"/>
      <c r="D72" s="212"/>
      <c r="E72" s="212"/>
      <c r="F72" s="212"/>
      <c r="G72" s="212"/>
      <c r="H72" s="212"/>
      <c r="I72" s="212"/>
      <c r="J72" s="212"/>
      <c r="K72" s="16"/>
      <c r="L72" s="14"/>
      <c r="M72" s="2"/>
      <c r="N72" s="211" t="s">
        <v>98</v>
      </c>
      <c r="O72" s="212"/>
      <c r="P72" s="212"/>
      <c r="Q72" s="212"/>
      <c r="R72" s="212"/>
      <c r="S72" s="212"/>
      <c r="T72" s="212"/>
      <c r="U72" s="212"/>
      <c r="V72" s="212"/>
      <c r="W72" s="24"/>
      <c r="X72" s="24"/>
      <c r="Y72" s="24"/>
      <c r="Z72" s="14"/>
      <c r="AA72" s="2"/>
      <c r="AB72" s="211" t="s">
        <v>101</v>
      </c>
      <c r="AC72" s="212"/>
      <c r="AD72" s="212"/>
      <c r="AE72" s="212"/>
      <c r="AF72" s="212"/>
      <c r="AG72" s="212"/>
      <c r="AH72" s="212"/>
      <c r="AI72" s="212"/>
      <c r="AJ72" s="212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X72" s="46" t="s">
        <v>198</v>
      </c>
      <c r="AY72" s="46">
        <f>100*AY71/AY$25</f>
        <v>68.966458392071658</v>
      </c>
      <c r="AZ72" s="46">
        <f t="shared" ref="AZ72:BF72" si="110">100*AZ71/AZ$25</f>
        <v>43.406338706565521</v>
      </c>
      <c r="BA72" s="46">
        <f t="shared" si="110"/>
        <v>62.55799352465521</v>
      </c>
      <c r="BB72" s="46">
        <f t="shared" si="110"/>
        <v>50.507755642426233</v>
      </c>
      <c r="BC72" s="46">
        <f t="shared" si="110"/>
        <v>55.791086323936547</v>
      </c>
      <c r="BD72" s="46">
        <f t="shared" si="110"/>
        <v>92.22281747855574</v>
      </c>
      <c r="BE72" s="46">
        <f t="shared" si="110"/>
        <v>79.652171321203838</v>
      </c>
      <c r="BF72" s="46">
        <f t="shared" si="110"/>
        <v>108.26748426131815</v>
      </c>
      <c r="BG72" s="162">
        <f>100*BG71/BG$25</f>
        <v>66.647927574837482</v>
      </c>
      <c r="BH72" s="46">
        <f>COUNT(AY72:BF72)</f>
        <v>8</v>
      </c>
      <c r="BI72" s="46">
        <f>STDEV(AY72:BF72)</f>
        <v>22.02822330207708</v>
      </c>
      <c r="BJ72" s="46">
        <f>(BI72)/SQRT(BH72)</f>
        <v>7.7881530371951122</v>
      </c>
      <c r="BK72" s="46"/>
    </row>
    <row r="73" spans="1:63" x14ac:dyDescent="0.25">
      <c r="A73" s="2"/>
      <c r="B73" s="8" t="s">
        <v>5</v>
      </c>
      <c r="C73" s="9" t="s">
        <v>6</v>
      </c>
      <c r="D73" s="9" t="s">
        <v>7</v>
      </c>
      <c r="E73" s="9" t="s">
        <v>8</v>
      </c>
      <c r="F73" s="9" t="s">
        <v>9</v>
      </c>
      <c r="G73" s="9" t="s">
        <v>10</v>
      </c>
      <c r="H73" s="9" t="s">
        <v>11</v>
      </c>
      <c r="I73" s="9" t="s">
        <v>12</v>
      </c>
      <c r="J73" s="9" t="s">
        <v>13</v>
      </c>
      <c r="K73" s="16"/>
      <c r="L73" s="14"/>
      <c r="M73" s="2"/>
      <c r="N73" s="8" t="s">
        <v>5</v>
      </c>
      <c r="O73" s="9" t="s">
        <v>6</v>
      </c>
      <c r="P73" s="9" t="s">
        <v>7</v>
      </c>
      <c r="Q73" s="9" t="s">
        <v>8</v>
      </c>
      <c r="R73" s="9" t="s">
        <v>9</v>
      </c>
      <c r="S73" s="9" t="s">
        <v>10</v>
      </c>
      <c r="T73" s="9" t="s">
        <v>11</v>
      </c>
      <c r="U73" s="9" t="s">
        <v>12</v>
      </c>
      <c r="V73" s="9" t="s">
        <v>13</v>
      </c>
      <c r="W73" s="24"/>
      <c r="X73" s="24"/>
      <c r="Y73" s="24"/>
      <c r="Z73" s="14"/>
      <c r="AA73" s="2"/>
      <c r="AB73" s="8" t="s">
        <v>5</v>
      </c>
      <c r="AC73" s="9" t="s">
        <v>6</v>
      </c>
      <c r="AD73" s="9" t="s">
        <v>7</v>
      </c>
      <c r="AE73" s="9" t="s">
        <v>8</v>
      </c>
      <c r="AF73" s="9" t="s">
        <v>9</v>
      </c>
      <c r="AG73" s="9" t="s">
        <v>10</v>
      </c>
      <c r="AH73" s="9" t="s">
        <v>11</v>
      </c>
      <c r="AI73" s="9" t="s">
        <v>12</v>
      </c>
      <c r="AJ73" s="9" t="s">
        <v>13</v>
      </c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X73" s="46" t="s">
        <v>224</v>
      </c>
      <c r="AY73">
        <f>100-AY72</f>
        <v>31.033541607928342</v>
      </c>
      <c r="AZ73" s="46">
        <f t="shared" ref="AZ73:BF73" si="111">100-AZ72</f>
        <v>56.593661293434479</v>
      </c>
      <c r="BA73" s="46">
        <f t="shared" si="111"/>
        <v>37.44200647534479</v>
      </c>
      <c r="BB73" s="46">
        <f t="shared" si="111"/>
        <v>49.492244357573767</v>
      </c>
      <c r="BC73" s="46">
        <f t="shared" si="111"/>
        <v>44.208913676063453</v>
      </c>
      <c r="BD73" s="46">
        <f t="shared" si="111"/>
        <v>7.77718252144426</v>
      </c>
      <c r="BE73" s="46">
        <f t="shared" si="111"/>
        <v>20.347828678796162</v>
      </c>
      <c r="BF73" s="46">
        <f t="shared" si="111"/>
        <v>-8.2674842613181454</v>
      </c>
      <c r="BG73" s="162">
        <f>AVERAGE(AY73:BF73)</f>
        <v>29.828486793658389</v>
      </c>
      <c r="BH73" s="46">
        <f>COUNT(AY73:BF73)</f>
        <v>8</v>
      </c>
      <c r="BI73" s="46">
        <f>STDEV(AY73:BF73)</f>
        <v>22.028223302077098</v>
      </c>
      <c r="BJ73" s="46">
        <f>(BI73)/SQRT(BH73)</f>
        <v>7.7881530371951184</v>
      </c>
      <c r="BK73" s="162" t="s">
        <v>235</v>
      </c>
    </row>
    <row r="74" spans="1:63" x14ac:dyDescent="0.25">
      <c r="A74" s="2"/>
      <c r="B74" s="3" t="s">
        <v>14</v>
      </c>
      <c r="C74" s="3">
        <v>1.51</v>
      </c>
      <c r="D74" s="3">
        <v>1.46</v>
      </c>
      <c r="E74" s="3">
        <v>1.42</v>
      </c>
      <c r="F74" s="3">
        <v>1.42</v>
      </c>
      <c r="G74" s="3">
        <v>1.45</v>
      </c>
      <c r="H74" s="3">
        <v>1.5</v>
      </c>
      <c r="I74" s="3">
        <v>1.51</v>
      </c>
      <c r="J74" s="3">
        <v>1.53</v>
      </c>
      <c r="K74" s="24"/>
      <c r="L74" s="14"/>
      <c r="M74" s="2"/>
      <c r="N74" s="3" t="s">
        <v>14</v>
      </c>
      <c r="O74" s="3">
        <v>1.51</v>
      </c>
      <c r="P74" s="3">
        <v>1.46</v>
      </c>
      <c r="Q74" s="3">
        <v>1.42</v>
      </c>
      <c r="R74" s="3">
        <v>1.42</v>
      </c>
      <c r="S74" s="3">
        <v>1.45</v>
      </c>
      <c r="T74" s="3">
        <v>1.5</v>
      </c>
      <c r="U74" s="3">
        <v>1.51</v>
      </c>
      <c r="V74" s="3">
        <v>1.53</v>
      </c>
      <c r="W74" s="24"/>
      <c r="X74" s="24"/>
      <c r="Y74" s="24"/>
      <c r="Z74" s="22"/>
      <c r="AA74" s="2"/>
      <c r="AB74" s="3" t="s">
        <v>14</v>
      </c>
      <c r="AC74" s="3">
        <f>O74</f>
        <v>1.51</v>
      </c>
      <c r="AD74" s="3">
        <f t="shared" ref="AD74:AJ79" si="112">P74</f>
        <v>1.46</v>
      </c>
      <c r="AE74" s="3">
        <f t="shared" si="112"/>
        <v>1.42</v>
      </c>
      <c r="AF74" s="3">
        <f t="shared" si="112"/>
        <v>1.42</v>
      </c>
      <c r="AG74" s="3">
        <f t="shared" si="112"/>
        <v>1.45</v>
      </c>
      <c r="AH74" s="3">
        <f t="shared" si="112"/>
        <v>1.5</v>
      </c>
      <c r="AI74" s="3">
        <f t="shared" si="112"/>
        <v>1.51</v>
      </c>
      <c r="AJ74" s="3">
        <f t="shared" si="112"/>
        <v>1.53</v>
      </c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BK74" s="162">
        <v>6</v>
      </c>
    </row>
    <row r="75" spans="1:63" x14ac:dyDescent="0.25">
      <c r="A75" s="2"/>
      <c r="B75" s="3" t="s">
        <v>15</v>
      </c>
      <c r="C75" s="3">
        <v>4.3</v>
      </c>
      <c r="D75" s="3">
        <v>4.29</v>
      </c>
      <c r="E75" s="3">
        <v>5.8</v>
      </c>
      <c r="F75" s="3">
        <v>3.6</v>
      </c>
      <c r="G75" s="3">
        <v>4.24</v>
      </c>
      <c r="H75" s="3">
        <v>5.55</v>
      </c>
      <c r="I75" s="3">
        <v>5.7</v>
      </c>
      <c r="J75" s="3">
        <v>4.8</v>
      </c>
      <c r="K75" s="24"/>
      <c r="L75" s="14"/>
      <c r="M75" s="2"/>
      <c r="N75" s="3" t="s">
        <v>15</v>
      </c>
      <c r="O75" s="3">
        <v>4.3</v>
      </c>
      <c r="P75" s="3">
        <v>4.29</v>
      </c>
      <c r="Q75" s="3">
        <v>5.8</v>
      </c>
      <c r="R75" s="3">
        <v>3.6</v>
      </c>
      <c r="S75" s="3">
        <v>4.24</v>
      </c>
      <c r="T75" s="3">
        <v>5.55</v>
      </c>
      <c r="U75" s="3">
        <v>5.7</v>
      </c>
      <c r="V75" s="3">
        <v>4.8</v>
      </c>
      <c r="W75" s="24"/>
      <c r="X75" s="24"/>
      <c r="Y75" s="24"/>
      <c r="Z75" s="22"/>
      <c r="AA75" s="2"/>
      <c r="AB75" s="3" t="s">
        <v>15</v>
      </c>
      <c r="AC75" s="3">
        <f t="shared" ref="AC75:AC79" si="113">O75</f>
        <v>4.3</v>
      </c>
      <c r="AD75" s="3">
        <f t="shared" si="112"/>
        <v>4.29</v>
      </c>
      <c r="AE75" s="3">
        <f t="shared" si="112"/>
        <v>5.8</v>
      </c>
      <c r="AF75" s="3">
        <f t="shared" si="112"/>
        <v>3.6</v>
      </c>
      <c r="AG75" s="3">
        <f t="shared" si="112"/>
        <v>4.24</v>
      </c>
      <c r="AH75" s="3">
        <f t="shared" si="112"/>
        <v>5.55</v>
      </c>
      <c r="AI75" s="3">
        <f t="shared" si="112"/>
        <v>5.7</v>
      </c>
      <c r="AJ75" s="3">
        <f t="shared" si="112"/>
        <v>4.8</v>
      </c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BK75" s="46">
        <f>BK71*BK74</f>
        <v>3.1063148174296083E-2</v>
      </c>
    </row>
    <row r="76" spans="1:63" x14ac:dyDescent="0.25">
      <c r="A76" s="24"/>
      <c r="B76" s="3" t="s">
        <v>16</v>
      </c>
      <c r="C76" s="3">
        <f>C75-C74</f>
        <v>2.79</v>
      </c>
      <c r="D76" s="3">
        <f t="shared" ref="D76:J76" si="114">D75-D74</f>
        <v>2.83</v>
      </c>
      <c r="E76" s="3">
        <f t="shared" si="114"/>
        <v>4.38</v>
      </c>
      <c r="F76" s="3">
        <f t="shared" si="114"/>
        <v>2.1800000000000002</v>
      </c>
      <c r="G76" s="3">
        <f t="shared" si="114"/>
        <v>2.79</v>
      </c>
      <c r="H76" s="3">
        <f t="shared" si="114"/>
        <v>4.05</v>
      </c>
      <c r="I76" s="3">
        <f t="shared" si="114"/>
        <v>4.1900000000000004</v>
      </c>
      <c r="J76" s="3">
        <f t="shared" si="114"/>
        <v>3.2699999999999996</v>
      </c>
      <c r="K76" s="24"/>
      <c r="L76" s="14"/>
      <c r="M76" s="24"/>
      <c r="N76" s="3" t="s">
        <v>16</v>
      </c>
      <c r="O76" s="3">
        <f>O75-O74</f>
        <v>2.79</v>
      </c>
      <c r="P76" s="3">
        <f t="shared" ref="P76" si="115">P75-P74</f>
        <v>2.83</v>
      </c>
      <c r="Q76" s="3">
        <f t="shared" ref="Q76" si="116">Q75-Q74</f>
        <v>4.38</v>
      </c>
      <c r="R76" s="3">
        <f t="shared" ref="R76" si="117">R75-R74</f>
        <v>2.1800000000000002</v>
      </c>
      <c r="S76" s="3">
        <f t="shared" ref="S76" si="118">S75-S74</f>
        <v>2.79</v>
      </c>
      <c r="T76" s="3">
        <f t="shared" ref="T76" si="119">T75-T74</f>
        <v>4.05</v>
      </c>
      <c r="U76" s="3">
        <f t="shared" ref="U76" si="120">U75-U74</f>
        <v>4.1900000000000004</v>
      </c>
      <c r="V76" s="3">
        <f t="shared" ref="V76" si="121">V75-V74</f>
        <v>3.2699999999999996</v>
      </c>
      <c r="W76" s="24"/>
      <c r="X76" s="24"/>
      <c r="Y76" s="24"/>
      <c r="Z76" s="22"/>
      <c r="AA76" s="24"/>
      <c r="AB76" s="3" t="s">
        <v>16</v>
      </c>
      <c r="AC76" s="3">
        <f t="shared" si="113"/>
        <v>2.79</v>
      </c>
      <c r="AD76" s="3">
        <f t="shared" si="112"/>
        <v>2.83</v>
      </c>
      <c r="AE76" s="3">
        <f t="shared" si="112"/>
        <v>4.38</v>
      </c>
      <c r="AF76" s="3">
        <f t="shared" si="112"/>
        <v>2.1800000000000002</v>
      </c>
      <c r="AG76" s="3">
        <f t="shared" si="112"/>
        <v>2.79</v>
      </c>
      <c r="AH76" s="3">
        <f t="shared" si="112"/>
        <v>4.05</v>
      </c>
      <c r="AI76" s="3">
        <f t="shared" si="112"/>
        <v>4.1900000000000004</v>
      </c>
      <c r="AJ76" s="3">
        <f t="shared" si="112"/>
        <v>3.2699999999999996</v>
      </c>
      <c r="AK76" s="24"/>
      <c r="AL76" s="24"/>
      <c r="AM76" s="24"/>
      <c r="AN76" s="211" t="s">
        <v>104</v>
      </c>
      <c r="AO76" s="212"/>
      <c r="AP76" s="212"/>
      <c r="AQ76" s="212"/>
      <c r="AR76" s="212"/>
      <c r="AS76" s="212"/>
      <c r="AT76" s="212"/>
      <c r="AU76" s="212"/>
      <c r="AV76" s="212"/>
    </row>
    <row r="77" spans="1:63" ht="18" x14ac:dyDescent="0.25">
      <c r="A77" s="2"/>
      <c r="B77" s="3" t="s">
        <v>75</v>
      </c>
      <c r="C77" s="3">
        <v>1.5468105123816229</v>
      </c>
      <c r="D77" s="3">
        <v>1.5363620048281206</v>
      </c>
      <c r="E77" s="3">
        <v>1.5491161341645501</v>
      </c>
      <c r="F77" s="3">
        <v>1.5440996218840599</v>
      </c>
      <c r="G77" s="3">
        <v>1.5376680682723083</v>
      </c>
      <c r="H77" s="3">
        <v>1.5312526902548207</v>
      </c>
      <c r="I77" s="3">
        <v>1.4804158266129033</v>
      </c>
      <c r="J77" s="3">
        <v>1.5551999080882399</v>
      </c>
      <c r="K77" s="24"/>
      <c r="L77" s="14"/>
      <c r="M77" s="2"/>
      <c r="N77" s="3" t="s">
        <v>75</v>
      </c>
      <c r="O77" s="3">
        <v>1.5468105123816229</v>
      </c>
      <c r="P77" s="3">
        <v>1.5363620048281206</v>
      </c>
      <c r="Q77" s="3">
        <v>1.5491161341645501</v>
      </c>
      <c r="R77" s="3">
        <v>1.5440996218840599</v>
      </c>
      <c r="S77" s="3">
        <v>1.5376680682723083</v>
      </c>
      <c r="T77" s="3">
        <v>1.5312526902548207</v>
      </c>
      <c r="U77" s="3">
        <v>1.4804158266129033</v>
      </c>
      <c r="V77" s="3">
        <v>1.5551999080882399</v>
      </c>
      <c r="W77" s="24"/>
      <c r="X77" s="24"/>
      <c r="Y77" s="24"/>
      <c r="Z77" s="22"/>
      <c r="AA77" s="2"/>
      <c r="AB77" s="3" t="s">
        <v>75</v>
      </c>
      <c r="AC77" s="3">
        <f t="shared" si="113"/>
        <v>1.5468105123816229</v>
      </c>
      <c r="AD77" s="3">
        <f t="shared" si="112"/>
        <v>1.5363620048281206</v>
      </c>
      <c r="AE77" s="3">
        <f t="shared" si="112"/>
        <v>1.5491161341645501</v>
      </c>
      <c r="AF77" s="3">
        <f t="shared" si="112"/>
        <v>1.5440996218840599</v>
      </c>
      <c r="AG77" s="3">
        <f t="shared" si="112"/>
        <v>1.5376680682723083</v>
      </c>
      <c r="AH77" s="3">
        <f t="shared" si="112"/>
        <v>1.5312526902548207</v>
      </c>
      <c r="AI77" s="3">
        <f t="shared" si="112"/>
        <v>1.4804158266129033</v>
      </c>
      <c r="AJ77" s="3">
        <f t="shared" si="112"/>
        <v>1.5551999080882399</v>
      </c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BB77" s="165" t="s">
        <v>234</v>
      </c>
    </row>
    <row r="78" spans="1:63" x14ac:dyDescent="0.25">
      <c r="A78" s="2"/>
      <c r="B78" s="3" t="s">
        <v>76</v>
      </c>
      <c r="C78" s="3">
        <v>2.7575155570130536</v>
      </c>
      <c r="D78" s="3">
        <v>2.8690084034685563</v>
      </c>
      <c r="E78" s="3">
        <v>3.4232848376584553</v>
      </c>
      <c r="F78" s="3">
        <v>2.5417402626811594</v>
      </c>
      <c r="G78" s="3">
        <v>2.780847473911618</v>
      </c>
      <c r="H78" s="3">
        <v>2.9209872225128621</v>
      </c>
      <c r="I78" s="3">
        <v>2.5987373991935483</v>
      </c>
      <c r="J78" s="3">
        <v>2.7192259716386555</v>
      </c>
      <c r="K78" s="24"/>
      <c r="L78" s="14"/>
      <c r="M78" s="2"/>
      <c r="N78" s="3" t="s">
        <v>76</v>
      </c>
      <c r="O78" s="3">
        <v>2.7575155570130536</v>
      </c>
      <c r="P78" s="3">
        <v>2.8690084034685563</v>
      </c>
      <c r="Q78" s="3">
        <v>3.4232848376584553</v>
      </c>
      <c r="R78" s="3">
        <v>2.5417402626811594</v>
      </c>
      <c r="S78" s="3">
        <v>2.780847473911618</v>
      </c>
      <c r="T78" s="3">
        <v>2.9209872225128621</v>
      </c>
      <c r="U78" s="3">
        <v>2.5987373991935483</v>
      </c>
      <c r="V78" s="3">
        <v>2.7192259716386555</v>
      </c>
      <c r="W78" s="24"/>
      <c r="X78" s="24"/>
      <c r="Y78" s="24"/>
      <c r="Z78" s="22"/>
      <c r="AA78" s="2"/>
      <c r="AB78" s="3" t="s">
        <v>76</v>
      </c>
      <c r="AC78" s="3">
        <f t="shared" si="113"/>
        <v>2.7575155570130536</v>
      </c>
      <c r="AD78" s="3">
        <f t="shared" si="112"/>
        <v>2.8690084034685563</v>
      </c>
      <c r="AE78" s="3">
        <f t="shared" si="112"/>
        <v>3.4232848376584553</v>
      </c>
      <c r="AF78" s="3">
        <f t="shared" si="112"/>
        <v>2.5417402626811594</v>
      </c>
      <c r="AG78" s="3">
        <f t="shared" si="112"/>
        <v>2.780847473911618</v>
      </c>
      <c r="AH78" s="3">
        <f t="shared" si="112"/>
        <v>2.9209872225128621</v>
      </c>
      <c r="AI78" s="3">
        <f t="shared" si="112"/>
        <v>2.5987373991935483</v>
      </c>
      <c r="AJ78" s="3">
        <f t="shared" si="112"/>
        <v>2.7192259716386555</v>
      </c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Y78" s="216" t="s">
        <v>109</v>
      </c>
      <c r="AZ78" s="216"/>
      <c r="BA78" s="216"/>
      <c r="BB78" s="216"/>
      <c r="BC78" s="216"/>
      <c r="BD78" s="216"/>
      <c r="BE78" s="216"/>
      <c r="BF78" s="216"/>
    </row>
    <row r="79" spans="1:63" x14ac:dyDescent="0.25">
      <c r="A79" s="24"/>
      <c r="B79" s="3" t="s">
        <v>16</v>
      </c>
      <c r="C79" s="3">
        <f>C78-C77</f>
        <v>1.2107050446314307</v>
      </c>
      <c r="D79" s="3">
        <f t="shared" ref="D79:J79" si="122">D78-D77</f>
        <v>1.3326463986404358</v>
      </c>
      <c r="E79" s="3">
        <f t="shared" si="122"/>
        <v>1.8741687034939052</v>
      </c>
      <c r="F79" s="3">
        <f t="shared" si="122"/>
        <v>0.99764064079709946</v>
      </c>
      <c r="G79" s="3">
        <f t="shared" si="122"/>
        <v>1.2431794056393097</v>
      </c>
      <c r="H79" s="3">
        <f t="shared" si="122"/>
        <v>1.3897345322580414</v>
      </c>
      <c r="I79" s="3">
        <f t="shared" si="122"/>
        <v>1.118321572580645</v>
      </c>
      <c r="J79" s="3">
        <f t="shared" si="122"/>
        <v>1.1640260635504156</v>
      </c>
      <c r="K79" s="24"/>
      <c r="L79" s="14"/>
      <c r="M79" s="24"/>
      <c r="N79" s="3" t="s">
        <v>16</v>
      </c>
      <c r="O79" s="3">
        <f>O78-O77</f>
        <v>1.2107050446314307</v>
      </c>
      <c r="P79" s="3">
        <f t="shared" ref="P79" si="123">P78-P77</f>
        <v>1.3326463986404358</v>
      </c>
      <c r="Q79" s="3">
        <f t="shared" ref="Q79" si="124">Q78-Q77</f>
        <v>1.8741687034939052</v>
      </c>
      <c r="R79" s="3">
        <f t="shared" ref="R79" si="125">R78-R77</f>
        <v>0.99764064079709946</v>
      </c>
      <c r="S79" s="3">
        <f t="shared" ref="S79" si="126">S78-S77</f>
        <v>1.2431794056393097</v>
      </c>
      <c r="T79" s="3">
        <f t="shared" ref="T79" si="127">T78-T77</f>
        <v>1.3897345322580414</v>
      </c>
      <c r="U79" s="3">
        <f t="shared" ref="U79" si="128">U78-U77</f>
        <v>1.118321572580645</v>
      </c>
      <c r="V79" s="3">
        <f t="shared" ref="V79" si="129">V78-V77</f>
        <v>1.1640260635504156</v>
      </c>
      <c r="W79" s="24"/>
      <c r="X79" s="24"/>
      <c r="Y79" s="24"/>
      <c r="Z79" s="22"/>
      <c r="AA79" s="24"/>
      <c r="AB79" s="3" t="s">
        <v>16</v>
      </c>
      <c r="AC79" s="3">
        <f t="shared" si="113"/>
        <v>1.2107050446314307</v>
      </c>
      <c r="AD79" s="3">
        <f t="shared" si="112"/>
        <v>1.3326463986404358</v>
      </c>
      <c r="AE79" s="3">
        <f t="shared" si="112"/>
        <v>1.8741687034939052</v>
      </c>
      <c r="AF79" s="3">
        <f t="shared" si="112"/>
        <v>0.99764064079709946</v>
      </c>
      <c r="AG79" s="3">
        <f t="shared" si="112"/>
        <v>1.2431794056393097</v>
      </c>
      <c r="AH79" s="3">
        <f t="shared" si="112"/>
        <v>1.3897345322580414</v>
      </c>
      <c r="AI79" s="3">
        <f t="shared" si="112"/>
        <v>1.118321572580645</v>
      </c>
      <c r="AJ79" s="3">
        <f t="shared" si="112"/>
        <v>1.1640260635504156</v>
      </c>
      <c r="AK79" s="24"/>
      <c r="AL79" s="24"/>
      <c r="AM79" s="24"/>
      <c r="AN79" s="24"/>
      <c r="AO79" s="38" t="s">
        <v>24</v>
      </c>
      <c r="AP79" s="38" t="s">
        <v>25</v>
      </c>
      <c r="AQ79" s="38" t="s">
        <v>26</v>
      </c>
      <c r="AR79" s="38" t="s">
        <v>27</v>
      </c>
      <c r="AS79" s="38"/>
      <c r="AT79" s="24"/>
      <c r="AU79" s="24"/>
      <c r="AV79" s="24"/>
    </row>
    <row r="80" spans="1:63" x14ac:dyDescent="0.25">
      <c r="A80" s="6" t="s">
        <v>19</v>
      </c>
      <c r="B80" s="7">
        <v>0</v>
      </c>
      <c r="C80" s="4">
        <v>1.5468105123816229</v>
      </c>
      <c r="D80" s="4">
        <v>1.5363620048281206</v>
      </c>
      <c r="E80" s="4">
        <v>1.5491161341645501</v>
      </c>
      <c r="F80" s="4">
        <v>1.5440996218840599</v>
      </c>
      <c r="G80" s="4">
        <v>1.5376680682723083</v>
      </c>
      <c r="H80" s="4">
        <v>1.5312526902548207</v>
      </c>
      <c r="I80" s="4">
        <v>1.4804158266129033</v>
      </c>
      <c r="J80" s="4">
        <v>1.5551999080882399</v>
      </c>
      <c r="K80" s="24"/>
      <c r="L80" s="14"/>
      <c r="M80" s="6" t="s">
        <v>19</v>
      </c>
      <c r="N80" s="7">
        <v>0</v>
      </c>
      <c r="O80" s="4">
        <f t="shared" ref="O80:V93" si="130">C80-C$77</f>
        <v>0</v>
      </c>
      <c r="P80" s="4">
        <f t="shared" si="130"/>
        <v>0</v>
      </c>
      <c r="Q80" s="4">
        <f t="shared" si="130"/>
        <v>0</v>
      </c>
      <c r="R80" s="4">
        <f t="shared" si="130"/>
        <v>0</v>
      </c>
      <c r="S80" s="4">
        <f t="shared" si="130"/>
        <v>0</v>
      </c>
      <c r="T80" s="4">
        <f t="shared" si="130"/>
        <v>0</v>
      </c>
      <c r="U80" s="4">
        <f t="shared" si="130"/>
        <v>0</v>
      </c>
      <c r="V80" s="4">
        <f t="shared" si="130"/>
        <v>0</v>
      </c>
      <c r="W80" s="24"/>
      <c r="X80" s="24"/>
      <c r="Y80" s="24"/>
      <c r="Z80" s="22"/>
      <c r="AA80" s="6" t="s">
        <v>19</v>
      </c>
      <c r="AB80" s="7">
        <v>0</v>
      </c>
      <c r="AC80" s="4">
        <f t="shared" ref="AC80:AJ93" si="131">(O80*100)/O$76</f>
        <v>0</v>
      </c>
      <c r="AD80" s="4">
        <f t="shared" si="131"/>
        <v>0</v>
      </c>
      <c r="AE80" s="4">
        <f t="shared" si="131"/>
        <v>0</v>
      </c>
      <c r="AF80" s="4">
        <f t="shared" si="131"/>
        <v>0</v>
      </c>
      <c r="AG80" s="4">
        <f t="shared" si="131"/>
        <v>0</v>
      </c>
      <c r="AH80" s="4">
        <f t="shared" si="131"/>
        <v>0</v>
      </c>
      <c r="AI80" s="4">
        <f t="shared" si="131"/>
        <v>0</v>
      </c>
      <c r="AJ80" s="4">
        <f t="shared" si="131"/>
        <v>0</v>
      </c>
      <c r="AK80" s="24"/>
      <c r="AL80" s="24"/>
      <c r="AM80" s="24"/>
      <c r="AN80" s="24">
        <v>0</v>
      </c>
      <c r="AO80" s="24">
        <f>AVERAGE(AC80:AJ80)</f>
        <v>0</v>
      </c>
      <c r="AP80" s="24">
        <f>COUNT(AC80:AJ80)</f>
        <v>8</v>
      </c>
      <c r="AQ80" s="24">
        <f>STDEV(AC80:AJ80)</f>
        <v>0</v>
      </c>
      <c r="AR80" s="24">
        <f>(AQ80)/SQRT(AP80)</f>
        <v>0</v>
      </c>
      <c r="AS80" s="24"/>
      <c r="AT80" s="24"/>
      <c r="AU80" s="24"/>
      <c r="AV80" s="24"/>
      <c r="AX80" s="46">
        <f>AB80</f>
        <v>0</v>
      </c>
      <c r="AY80" s="45" t="s">
        <v>6</v>
      </c>
      <c r="AZ80" s="45" t="s">
        <v>7</v>
      </c>
      <c r="BA80" s="45" t="s">
        <v>8</v>
      </c>
      <c r="BB80" s="45" t="s">
        <v>9</v>
      </c>
      <c r="BC80" s="45" t="s">
        <v>10</v>
      </c>
      <c r="BD80" s="45" t="s">
        <v>11</v>
      </c>
      <c r="BE80" s="45" t="s">
        <v>12</v>
      </c>
      <c r="BF80" s="45" t="s">
        <v>13</v>
      </c>
    </row>
    <row r="81" spans="1:63" x14ac:dyDescent="0.25">
      <c r="A81" s="2"/>
      <c r="B81" s="7">
        <v>2</v>
      </c>
      <c r="C81" s="4">
        <v>1.83273151554901</v>
      </c>
      <c r="D81" s="4">
        <v>1.8925191625418101</v>
      </c>
      <c r="E81" s="4">
        <v>2.0955833495276202</v>
      </c>
      <c r="F81" s="4">
        <v>1.80409873188406</v>
      </c>
      <c r="G81" s="4">
        <v>1.8983213829177099</v>
      </c>
      <c r="H81" s="4">
        <v>1.8830942744108301</v>
      </c>
      <c r="I81" s="4">
        <v>1.9111869959677401</v>
      </c>
      <c r="J81" s="4">
        <v>1.9361667323179299</v>
      </c>
      <c r="K81" s="24"/>
      <c r="L81" s="14"/>
      <c r="M81" s="2"/>
      <c r="N81" s="7">
        <v>2</v>
      </c>
      <c r="O81" s="4">
        <f t="shared" si="130"/>
        <v>0.28592100316738711</v>
      </c>
      <c r="P81" s="4">
        <f t="shared" si="130"/>
        <v>0.3561571577136895</v>
      </c>
      <c r="Q81" s="4">
        <f t="shared" si="130"/>
        <v>0.54646721536307008</v>
      </c>
      <c r="R81" s="4">
        <f t="shared" si="130"/>
        <v>0.25999911000000009</v>
      </c>
      <c r="S81" s="4">
        <f t="shared" si="130"/>
        <v>0.36065331464540162</v>
      </c>
      <c r="T81" s="4">
        <f t="shared" si="130"/>
        <v>0.35184158415600941</v>
      </c>
      <c r="U81" s="4">
        <f t="shared" si="130"/>
        <v>0.43077116935483684</v>
      </c>
      <c r="V81" s="4">
        <f t="shared" si="130"/>
        <v>0.38096682422968997</v>
      </c>
      <c r="W81" s="24"/>
      <c r="X81" s="24"/>
      <c r="Y81" s="24"/>
      <c r="Z81" s="22"/>
      <c r="AA81" s="2"/>
      <c r="AB81" s="7">
        <v>2</v>
      </c>
      <c r="AC81" s="4">
        <f t="shared" si="131"/>
        <v>10.248064629655453</v>
      </c>
      <c r="AD81" s="4">
        <f t="shared" si="131"/>
        <v>12.585058576455458</v>
      </c>
      <c r="AE81" s="4">
        <f t="shared" si="131"/>
        <v>12.476420442079226</v>
      </c>
      <c r="AF81" s="4">
        <f t="shared" si="131"/>
        <v>11.926564678899085</v>
      </c>
      <c r="AG81" s="4">
        <f t="shared" si="131"/>
        <v>12.926642101985722</v>
      </c>
      <c r="AH81" s="4">
        <f t="shared" si="131"/>
        <v>8.6874465223706032</v>
      </c>
      <c r="AI81" s="4">
        <f t="shared" si="131"/>
        <v>10.280934829471047</v>
      </c>
      <c r="AJ81" s="4">
        <f t="shared" si="131"/>
        <v>11.650361597238227</v>
      </c>
      <c r="AK81" s="24"/>
      <c r="AL81" s="24"/>
      <c r="AM81" s="24"/>
      <c r="AN81" s="24">
        <v>2</v>
      </c>
      <c r="AO81" s="24">
        <f>AVERAGE(AC81:AJ81)</f>
        <v>11.347686672269353</v>
      </c>
      <c r="AP81" s="24">
        <f t="shared" ref="AP81:AP93" si="132">COUNT(AC81:AJ81)</f>
        <v>8</v>
      </c>
      <c r="AQ81" s="24">
        <f t="shared" ref="AQ81:AQ92" si="133">STDEV(AC81:AJ81)</f>
        <v>1.4711000278714219</v>
      </c>
      <c r="AR81" s="24">
        <f t="shared" ref="AR81:AR92" si="134">(AQ81)/SQRT(AP81)</f>
        <v>0.52011240275580073</v>
      </c>
      <c r="AS81" s="24"/>
      <c r="AT81" s="24"/>
      <c r="AU81" s="24"/>
      <c r="AV81" s="24"/>
      <c r="AX81" s="46">
        <f t="shared" ref="AX81:AX93" si="135">AB81</f>
        <v>2</v>
      </c>
      <c r="AY81">
        <f t="shared" ref="AY81:AY93" si="136">ABS(($AB81-$AB80)*AC80)+(($AB81-$AB80)*(AC81-AC80)/2)</f>
        <v>10.248064629655453</v>
      </c>
      <c r="AZ81">
        <f t="shared" ref="AZ81:AZ93" si="137">ABS(($AB81-$AB80)*AD80)+(($AB81-$AB80)*(AD81-AD80)/2)</f>
        <v>12.585058576455458</v>
      </c>
      <c r="BA81">
        <f t="shared" ref="BA81:BA93" si="138">ABS(($AB81-$AB80)*AE80)+(($AB81-$AB80)*(AE81-AE80)/2)</f>
        <v>12.476420442079226</v>
      </c>
      <c r="BB81">
        <f t="shared" ref="BB81:BB93" si="139">ABS(($AB81-$AB80)*AF80)+(($AB81-$AB80)*(AF81-AF80)/2)</f>
        <v>11.926564678899085</v>
      </c>
      <c r="BC81">
        <f t="shared" ref="BC81:BC93" si="140">ABS(($AB81-$AB80)*AG80)+(($AB81-$AB80)*(AG81-AG80)/2)</f>
        <v>12.926642101985722</v>
      </c>
      <c r="BD81">
        <f t="shared" ref="BD81:BD93" si="141">ABS(($AB81-$AB80)*AH80)+(($AB81-$AB80)*(AH81-AH80)/2)</f>
        <v>8.6874465223706032</v>
      </c>
      <c r="BE81">
        <f t="shared" ref="BE81:BE93" si="142">ABS(($AB81-$AB80)*AI80)+(($AB81-$AB80)*(AI81-AI80)/2)</f>
        <v>10.280934829471047</v>
      </c>
      <c r="BF81">
        <f t="shared" ref="BF81:BF93" si="143">ABS(($AB81-$AB80)*AJ80)+(($AB81-$AB80)*(AJ81-AJ80)/2)</f>
        <v>11.650361597238227</v>
      </c>
    </row>
    <row r="82" spans="1:63" x14ac:dyDescent="0.25">
      <c r="A82" s="2"/>
      <c r="B82" s="5">
        <v>4</v>
      </c>
      <c r="C82" s="4">
        <v>2.1076595293703599</v>
      </c>
      <c r="D82" s="4">
        <v>2.52056076795908</v>
      </c>
      <c r="E82" s="4">
        <v>2.8809631741808199</v>
      </c>
      <c r="F82" s="4">
        <v>1.88985790307971</v>
      </c>
      <c r="G82" s="4">
        <v>2.4197237893854902</v>
      </c>
      <c r="H82" s="4">
        <v>2.0129235797720901</v>
      </c>
      <c r="I82" s="4">
        <v>2.29708669354839</v>
      </c>
      <c r="J82" s="4">
        <v>2.4806804753151299</v>
      </c>
      <c r="K82" s="24"/>
      <c r="L82" s="14"/>
      <c r="M82" s="2"/>
      <c r="N82" s="5">
        <v>4</v>
      </c>
      <c r="O82" s="4">
        <f t="shared" si="130"/>
        <v>0.56084901698873701</v>
      </c>
      <c r="P82" s="4">
        <f t="shared" si="130"/>
        <v>0.98419876313095944</v>
      </c>
      <c r="Q82" s="4">
        <f t="shared" si="130"/>
        <v>1.3318470400162699</v>
      </c>
      <c r="R82" s="4">
        <f t="shared" si="130"/>
        <v>0.34575828119565011</v>
      </c>
      <c r="S82" s="4">
        <f>G82-G$77</f>
        <v>0.88205572111318187</v>
      </c>
      <c r="T82" s="4">
        <f t="shared" si="130"/>
        <v>0.48167088951726944</v>
      </c>
      <c r="U82" s="4">
        <f t="shared" si="130"/>
        <v>0.81667086693548674</v>
      </c>
      <c r="V82" s="4">
        <f t="shared" si="130"/>
        <v>0.92548056722688998</v>
      </c>
      <c r="W82" s="24"/>
      <c r="X82" s="24"/>
      <c r="Y82" s="24"/>
      <c r="Z82" s="22"/>
      <c r="AA82" s="2"/>
      <c r="AB82" s="5">
        <v>4</v>
      </c>
      <c r="AC82" s="4">
        <f t="shared" si="131"/>
        <v>20.102115304255808</v>
      </c>
      <c r="AD82" s="4">
        <f t="shared" si="131"/>
        <v>34.77734145339079</v>
      </c>
      <c r="AE82" s="4">
        <f t="shared" si="131"/>
        <v>30.407466667038126</v>
      </c>
      <c r="AF82" s="4">
        <f t="shared" si="131"/>
        <v>15.860471614479362</v>
      </c>
      <c r="AG82" s="4">
        <f t="shared" si="131"/>
        <v>31.614900398321932</v>
      </c>
      <c r="AH82" s="4">
        <f t="shared" si="131"/>
        <v>11.893108383142456</v>
      </c>
      <c r="AI82" s="4">
        <f t="shared" si="131"/>
        <v>19.490951478173905</v>
      </c>
      <c r="AJ82" s="4">
        <f t="shared" si="131"/>
        <v>28.30215801917095</v>
      </c>
      <c r="AK82" s="24"/>
      <c r="AL82" s="24"/>
      <c r="AM82" s="24"/>
      <c r="AN82" s="24">
        <v>4</v>
      </c>
      <c r="AO82" s="24">
        <f t="shared" ref="AO82:AO92" si="144">AVERAGE(AC82:AJ82)</f>
        <v>24.056064164746665</v>
      </c>
      <c r="AP82" s="24">
        <f t="shared" si="132"/>
        <v>8</v>
      </c>
      <c r="AQ82" s="24">
        <f t="shared" si="133"/>
        <v>8.2982839422242876</v>
      </c>
      <c r="AR82" s="24">
        <f t="shared" si="134"/>
        <v>2.9338864238791151</v>
      </c>
      <c r="AS82" s="24"/>
      <c r="AT82" s="24"/>
      <c r="AU82" s="24"/>
      <c r="AV82" s="24"/>
      <c r="AX82" s="46">
        <f t="shared" si="135"/>
        <v>4</v>
      </c>
      <c r="AY82">
        <f t="shared" si="136"/>
        <v>30.35017993391126</v>
      </c>
      <c r="AZ82">
        <f t="shared" si="137"/>
        <v>47.362400029846242</v>
      </c>
      <c r="BA82">
        <f t="shared" si="138"/>
        <v>42.883887109117353</v>
      </c>
      <c r="BB82">
        <f t="shared" si="139"/>
        <v>27.787036293378449</v>
      </c>
      <c r="BC82">
        <f t="shared" si="140"/>
        <v>44.541542500307656</v>
      </c>
      <c r="BD82">
        <f t="shared" si="141"/>
        <v>20.580554905513061</v>
      </c>
      <c r="BE82">
        <f t="shared" si="142"/>
        <v>29.771886307644952</v>
      </c>
      <c r="BF82">
        <f t="shared" si="143"/>
        <v>39.952519616409177</v>
      </c>
    </row>
    <row r="83" spans="1:63" x14ac:dyDescent="0.25">
      <c r="A83" s="2"/>
      <c r="B83" s="5">
        <v>6</v>
      </c>
      <c r="C83" s="4">
        <v>2.3044775403122602</v>
      </c>
      <c r="D83" s="4">
        <v>2.626127497365887</v>
      </c>
      <c r="E83" s="4">
        <v>3.4013875082217178</v>
      </c>
      <c r="F83" s="4">
        <v>2.3036848958333298</v>
      </c>
      <c r="G83" s="4">
        <v>2.5116969289841835</v>
      </c>
      <c r="H83" s="4">
        <v>2.5634537730629998</v>
      </c>
      <c r="I83" s="4">
        <v>2.4176008064516132</v>
      </c>
      <c r="J83" s="4">
        <v>2.5311624649859947</v>
      </c>
      <c r="K83" s="24"/>
      <c r="L83" s="14"/>
      <c r="M83" s="2"/>
      <c r="N83" s="5">
        <v>6</v>
      </c>
      <c r="O83" s="4">
        <f t="shared" si="130"/>
        <v>0.75766702793063723</v>
      </c>
      <c r="P83" s="4">
        <f t="shared" si="130"/>
        <v>1.0897654925377664</v>
      </c>
      <c r="Q83" s="4">
        <f t="shared" si="130"/>
        <v>1.8522713740571677</v>
      </c>
      <c r="R83" s="4">
        <f t="shared" si="130"/>
        <v>0.75958527394926989</v>
      </c>
      <c r="S83" s="4">
        <f t="shared" si="130"/>
        <v>0.97402886071187522</v>
      </c>
      <c r="T83" s="4">
        <f t="shared" si="130"/>
        <v>1.0322010828081791</v>
      </c>
      <c r="U83" s="4">
        <f t="shared" si="130"/>
        <v>0.93718497983870996</v>
      </c>
      <c r="V83" s="4">
        <f t="shared" si="130"/>
        <v>0.9759625568977548</v>
      </c>
      <c r="W83" s="24"/>
      <c r="X83" s="24"/>
      <c r="Y83" s="24"/>
      <c r="Z83" s="22"/>
      <c r="AA83" s="2"/>
      <c r="AB83" s="5">
        <v>6</v>
      </c>
      <c r="AC83" s="4">
        <f t="shared" si="131"/>
        <v>27.156524298589151</v>
      </c>
      <c r="AD83" s="4">
        <f t="shared" si="131"/>
        <v>38.507614577306235</v>
      </c>
      <c r="AE83" s="4">
        <f t="shared" si="131"/>
        <v>42.289300777560911</v>
      </c>
      <c r="AF83" s="4">
        <f t="shared" si="131"/>
        <v>34.843361190333482</v>
      </c>
      <c r="AG83" s="4">
        <f t="shared" si="131"/>
        <v>34.911428699350367</v>
      </c>
      <c r="AH83" s="4">
        <f t="shared" si="131"/>
        <v>25.486446489090842</v>
      </c>
      <c r="AI83" s="4">
        <f t="shared" si="131"/>
        <v>22.367183289706681</v>
      </c>
      <c r="AJ83" s="4">
        <f t="shared" si="131"/>
        <v>29.845949752224922</v>
      </c>
      <c r="AK83" s="24"/>
      <c r="AL83" s="24"/>
      <c r="AM83" s="24"/>
      <c r="AN83" s="24">
        <v>6</v>
      </c>
      <c r="AO83" s="24">
        <f t="shared" si="144"/>
        <v>31.925976134270321</v>
      </c>
      <c r="AP83" s="24">
        <f t="shared" si="132"/>
        <v>8</v>
      </c>
      <c r="AQ83" s="24">
        <f t="shared" si="133"/>
        <v>6.8457783456050008</v>
      </c>
      <c r="AR83" s="24">
        <f t="shared" si="134"/>
        <v>2.4203481453386599</v>
      </c>
      <c r="AS83" s="24"/>
      <c r="AT83" s="24"/>
      <c r="AU83" s="24"/>
      <c r="AV83" s="24"/>
      <c r="AX83" s="46">
        <f t="shared" si="135"/>
        <v>6</v>
      </c>
      <c r="AY83">
        <f t="shared" si="136"/>
        <v>47.258639602844958</v>
      </c>
      <c r="AZ83">
        <f t="shared" si="137"/>
        <v>73.284956030697032</v>
      </c>
      <c r="BA83">
        <f t="shared" si="138"/>
        <v>72.696767444599033</v>
      </c>
      <c r="BB83">
        <f t="shared" si="139"/>
        <v>50.703832804812848</v>
      </c>
      <c r="BC83">
        <f t="shared" si="140"/>
        <v>66.526329097672303</v>
      </c>
      <c r="BD83">
        <f t="shared" si="141"/>
        <v>37.3795548722333</v>
      </c>
      <c r="BE83">
        <f t="shared" si="142"/>
        <v>41.858134767880586</v>
      </c>
      <c r="BF83">
        <f t="shared" si="143"/>
        <v>58.148107771395871</v>
      </c>
    </row>
    <row r="84" spans="1:63" x14ac:dyDescent="0.25">
      <c r="A84" s="2"/>
      <c r="B84" s="5">
        <v>8</v>
      </c>
      <c r="C84" s="4">
        <v>2.5997525475108798</v>
      </c>
      <c r="D84" s="4">
        <v>2.8152651635568078</v>
      </c>
      <c r="E84" s="4">
        <v>3.6422581320258312</v>
      </c>
      <c r="F84" s="4">
        <v>2.3382897418478255</v>
      </c>
      <c r="G84" s="4">
        <v>2.701601762801066</v>
      </c>
      <c r="H84" s="4">
        <v>2.7627625688297699</v>
      </c>
      <c r="I84" s="4">
        <v>2.5042313508064522</v>
      </c>
      <c r="J84" s="4">
        <v>2.7521292892156901</v>
      </c>
      <c r="K84" s="24"/>
      <c r="L84" s="14"/>
      <c r="M84" s="2"/>
      <c r="N84" s="5">
        <v>8</v>
      </c>
      <c r="O84" s="4">
        <f t="shared" si="130"/>
        <v>1.0529420351292569</v>
      </c>
      <c r="P84" s="4">
        <f t="shared" si="130"/>
        <v>1.2789031587286872</v>
      </c>
      <c r="Q84" s="4">
        <f t="shared" si="130"/>
        <v>2.0931419978612809</v>
      </c>
      <c r="R84" s="4">
        <f t="shared" si="130"/>
        <v>0.79419011996376554</v>
      </c>
      <c r="S84" s="4">
        <f t="shared" si="130"/>
        <v>1.1639336945287577</v>
      </c>
      <c r="T84" s="4">
        <f t="shared" si="130"/>
        <v>1.2315098785749492</v>
      </c>
      <c r="U84" s="4">
        <f t="shared" si="130"/>
        <v>1.0238155241935489</v>
      </c>
      <c r="V84" s="4">
        <f t="shared" si="130"/>
        <v>1.1969293811274502</v>
      </c>
      <c r="W84" s="24"/>
      <c r="X84" s="24"/>
      <c r="Y84" s="24"/>
      <c r="Z84" s="22"/>
      <c r="AA84" s="2"/>
      <c r="AB84" s="5">
        <v>8</v>
      </c>
      <c r="AC84" s="4">
        <f t="shared" si="131"/>
        <v>37.739857889937525</v>
      </c>
      <c r="AD84" s="4">
        <f t="shared" si="131"/>
        <v>45.190924336702729</v>
      </c>
      <c r="AE84" s="4">
        <f t="shared" si="131"/>
        <v>47.788630088157099</v>
      </c>
      <c r="AF84" s="4">
        <f t="shared" si="131"/>
        <v>36.430739447879148</v>
      </c>
      <c r="AG84" s="4">
        <f t="shared" si="131"/>
        <v>41.718053567338984</v>
      </c>
      <c r="AH84" s="4">
        <f t="shared" si="131"/>
        <v>30.407651322838255</v>
      </c>
      <c r="AI84" s="4">
        <f t="shared" si="131"/>
        <v>24.43473804757873</v>
      </c>
      <c r="AJ84" s="4">
        <f t="shared" si="131"/>
        <v>36.603344988607041</v>
      </c>
      <c r="AK84" s="24"/>
      <c r="AL84" s="24"/>
      <c r="AM84" s="24"/>
      <c r="AN84" s="24">
        <v>8</v>
      </c>
      <c r="AO84" s="24">
        <f t="shared" si="144"/>
        <v>37.539242461129938</v>
      </c>
      <c r="AP84" s="24">
        <f t="shared" si="132"/>
        <v>8</v>
      </c>
      <c r="AQ84" s="24">
        <f t="shared" si="133"/>
        <v>7.6138332955190782</v>
      </c>
      <c r="AR84" s="24">
        <f t="shared" si="134"/>
        <v>2.6918965770427294</v>
      </c>
      <c r="AS84" s="24"/>
      <c r="AT84" s="24"/>
      <c r="AU84" s="24"/>
      <c r="AV84" s="24"/>
      <c r="AX84" s="46">
        <f t="shared" si="135"/>
        <v>8</v>
      </c>
      <c r="AY84">
        <f t="shared" si="136"/>
        <v>64.896382188526673</v>
      </c>
      <c r="AZ84">
        <f t="shared" si="137"/>
        <v>83.698538914008964</v>
      </c>
      <c r="BA84">
        <f t="shared" si="138"/>
        <v>90.077930865718002</v>
      </c>
      <c r="BB84">
        <f t="shared" si="139"/>
        <v>71.27410063821263</v>
      </c>
      <c r="BC84">
        <f t="shared" si="140"/>
        <v>76.629482266689351</v>
      </c>
      <c r="BD84">
        <f t="shared" si="141"/>
        <v>55.8940978119291</v>
      </c>
      <c r="BE84">
        <f t="shared" si="142"/>
        <v>46.801921337285407</v>
      </c>
      <c r="BF84">
        <f t="shared" si="143"/>
        <v>66.449294740831959</v>
      </c>
    </row>
    <row r="85" spans="1:63" x14ac:dyDescent="0.25">
      <c r="A85" s="2"/>
      <c r="B85" s="5">
        <v>10</v>
      </c>
      <c r="C85" s="4">
        <v>2.6403505526938829</v>
      </c>
      <c r="D85" s="4">
        <v>2.9152589858071538</v>
      </c>
      <c r="E85" s="4">
        <v>3.7371465595850273</v>
      </c>
      <c r="F85" s="4">
        <v>2.4444378396739115</v>
      </c>
      <c r="G85" s="4">
        <v>2.8066711079179951</v>
      </c>
      <c r="H85" s="4">
        <v>2.8537636665032475</v>
      </c>
      <c r="I85" s="4">
        <v>2.5672353830645163</v>
      </c>
      <c r="J85" s="4">
        <v>2.7876127013305325</v>
      </c>
      <c r="K85" s="24"/>
      <c r="L85" s="14"/>
      <c r="M85" s="2"/>
      <c r="N85" s="5">
        <v>10</v>
      </c>
      <c r="O85" s="4">
        <f t="shared" si="130"/>
        <v>1.0935400403122599</v>
      </c>
      <c r="P85" s="4">
        <f t="shared" si="130"/>
        <v>1.3788969809790332</v>
      </c>
      <c r="Q85" s="4">
        <f t="shared" si="130"/>
        <v>2.188030425420477</v>
      </c>
      <c r="R85" s="4">
        <f t="shared" si="130"/>
        <v>0.90033821778985157</v>
      </c>
      <c r="S85" s="4">
        <f t="shared" si="130"/>
        <v>1.2690030396456868</v>
      </c>
      <c r="T85" s="4">
        <f t="shared" si="130"/>
        <v>1.3225109762484268</v>
      </c>
      <c r="U85" s="4">
        <f t="shared" si="130"/>
        <v>1.086819556451613</v>
      </c>
      <c r="V85" s="4">
        <f t="shared" si="130"/>
        <v>1.2324127932422926</v>
      </c>
      <c r="W85" s="24"/>
      <c r="X85" s="24"/>
      <c r="Y85" s="24"/>
      <c r="Z85" s="22"/>
      <c r="AA85" s="2"/>
      <c r="AB85" s="5">
        <v>10</v>
      </c>
      <c r="AC85" s="4">
        <f t="shared" si="131"/>
        <v>39.194983523736916</v>
      </c>
      <c r="AD85" s="4">
        <f t="shared" si="131"/>
        <v>48.724274946255591</v>
      </c>
      <c r="AE85" s="4">
        <f t="shared" si="131"/>
        <v>49.955032543846507</v>
      </c>
      <c r="AF85" s="4">
        <f t="shared" si="131"/>
        <v>41.299918247240896</v>
      </c>
      <c r="AG85" s="4">
        <f t="shared" si="131"/>
        <v>45.483979915616011</v>
      </c>
      <c r="AH85" s="4">
        <f t="shared" si="131"/>
        <v>32.654592006133996</v>
      </c>
      <c r="AI85" s="4">
        <f t="shared" si="131"/>
        <v>25.938414235122025</v>
      </c>
      <c r="AJ85" s="4">
        <f t="shared" si="131"/>
        <v>37.688464625146565</v>
      </c>
      <c r="AK85" s="24"/>
      <c r="AL85" s="24"/>
      <c r="AM85" s="24"/>
      <c r="AN85" s="24">
        <v>10</v>
      </c>
      <c r="AO85" s="24">
        <f t="shared" si="144"/>
        <v>40.117457505387307</v>
      </c>
      <c r="AP85" s="24">
        <f t="shared" si="132"/>
        <v>8</v>
      </c>
      <c r="AQ85" s="24">
        <f t="shared" si="133"/>
        <v>8.1463713171864836</v>
      </c>
      <c r="AR85" s="24">
        <f t="shared" si="134"/>
        <v>2.8801772002230748</v>
      </c>
      <c r="AS85" s="24"/>
      <c r="AT85" s="24"/>
      <c r="AU85" s="24"/>
      <c r="AV85" s="24"/>
      <c r="AX85" s="46">
        <f t="shared" si="135"/>
        <v>10</v>
      </c>
      <c r="AY85">
        <f t="shared" si="136"/>
        <v>76.934841413674434</v>
      </c>
      <c r="AZ85">
        <f t="shared" si="137"/>
        <v>93.915199282958326</v>
      </c>
      <c r="BA85">
        <f t="shared" si="138"/>
        <v>97.743662632003605</v>
      </c>
      <c r="BB85">
        <f t="shared" si="139"/>
        <v>77.730657695120044</v>
      </c>
      <c r="BC85">
        <f t="shared" si="140"/>
        <v>87.202033482954988</v>
      </c>
      <c r="BD85">
        <f t="shared" si="141"/>
        <v>63.062243328972251</v>
      </c>
      <c r="BE85">
        <f t="shared" si="142"/>
        <v>50.373152282700758</v>
      </c>
      <c r="BF85">
        <f t="shared" si="143"/>
        <v>74.2918096137536</v>
      </c>
    </row>
    <row r="86" spans="1:63" x14ac:dyDescent="0.25">
      <c r="A86" s="2"/>
      <c r="B86" s="5">
        <v>12</v>
      </c>
      <c r="C86" s="4">
        <v>2.6872165544215512</v>
      </c>
      <c r="D86" s="4">
        <v>2.92304511908053</v>
      </c>
      <c r="E86" s="4">
        <v>3.6568563516503234</v>
      </c>
      <c r="F86" s="4">
        <v>2.5328945878623177</v>
      </c>
      <c r="G86" s="4">
        <v>2.8193422247481577</v>
      </c>
      <c r="H86" s="4">
        <v>2.9574759019226602</v>
      </c>
      <c r="I86" s="4">
        <v>2.5672353830645163</v>
      </c>
      <c r="J86" s="4">
        <v>2.7876127013305325</v>
      </c>
      <c r="K86" s="24"/>
      <c r="L86" s="14"/>
      <c r="M86" s="2"/>
      <c r="N86" s="5">
        <v>12</v>
      </c>
      <c r="O86" s="4">
        <f t="shared" si="130"/>
        <v>1.1404060420399282</v>
      </c>
      <c r="P86" s="4">
        <f t="shared" si="130"/>
        <v>1.3866831142524094</v>
      </c>
      <c r="Q86" s="4">
        <f t="shared" si="130"/>
        <v>2.1077402174857731</v>
      </c>
      <c r="R86" s="4">
        <f t="shared" si="130"/>
        <v>0.98879496597825778</v>
      </c>
      <c r="S86" s="4">
        <f t="shared" si="130"/>
        <v>1.2816741564758494</v>
      </c>
      <c r="T86" s="4">
        <f t="shared" si="130"/>
        <v>1.4262232116678395</v>
      </c>
      <c r="U86" s="4">
        <f t="shared" si="130"/>
        <v>1.086819556451613</v>
      </c>
      <c r="V86" s="4">
        <f t="shared" si="130"/>
        <v>1.2324127932422926</v>
      </c>
      <c r="W86" s="24"/>
      <c r="X86" s="24"/>
      <c r="Y86" s="24"/>
      <c r="Z86" s="22"/>
      <c r="AA86" s="2"/>
      <c r="AB86" s="5">
        <v>12</v>
      </c>
      <c r="AC86" s="4">
        <f t="shared" si="131"/>
        <v>40.874768531897068</v>
      </c>
      <c r="AD86" s="4">
        <f t="shared" si="131"/>
        <v>48.999403330473832</v>
      </c>
      <c r="AE86" s="4">
        <f t="shared" si="131"/>
        <v>48.121922773647789</v>
      </c>
      <c r="AF86" s="4">
        <f t="shared" si="131"/>
        <v>45.357567246709067</v>
      </c>
      <c r="AG86" s="4">
        <f t="shared" si="131"/>
        <v>45.938141809170226</v>
      </c>
      <c r="AH86" s="4">
        <f t="shared" si="131"/>
        <v>35.215387942415795</v>
      </c>
      <c r="AI86" s="4">
        <f t="shared" si="131"/>
        <v>25.938414235122025</v>
      </c>
      <c r="AJ86" s="4">
        <f t="shared" si="131"/>
        <v>37.688464625146565</v>
      </c>
      <c r="AK86" s="24"/>
      <c r="AL86" s="24"/>
      <c r="AM86" s="24"/>
      <c r="AN86" s="24">
        <v>12</v>
      </c>
      <c r="AO86" s="24">
        <f t="shared" si="144"/>
        <v>41.016758811822797</v>
      </c>
      <c r="AP86" s="24">
        <f t="shared" si="132"/>
        <v>8</v>
      </c>
      <c r="AQ86" s="24">
        <f t="shared" si="133"/>
        <v>7.8319736563954638</v>
      </c>
      <c r="AR86" s="24">
        <f t="shared" si="134"/>
        <v>2.7690208412558155</v>
      </c>
      <c r="AS86" s="24"/>
      <c r="AT86" s="24"/>
      <c r="AU86" s="24"/>
      <c r="AV86" s="24"/>
      <c r="AX86" s="46">
        <f t="shared" si="135"/>
        <v>12</v>
      </c>
      <c r="AY86">
        <f t="shared" si="136"/>
        <v>80.069752055633984</v>
      </c>
      <c r="AZ86">
        <f t="shared" si="137"/>
        <v>97.72367827672943</v>
      </c>
      <c r="BA86">
        <f t="shared" si="138"/>
        <v>98.076955317494296</v>
      </c>
      <c r="BB86">
        <f t="shared" si="139"/>
        <v>86.657485493949963</v>
      </c>
      <c r="BC86">
        <f t="shared" si="140"/>
        <v>91.422121724786237</v>
      </c>
      <c r="BD86">
        <f t="shared" si="141"/>
        <v>67.869979948549798</v>
      </c>
      <c r="BE86">
        <f t="shared" si="142"/>
        <v>51.87682847024405</v>
      </c>
      <c r="BF86">
        <f t="shared" si="143"/>
        <v>75.376929250293131</v>
      </c>
    </row>
    <row r="87" spans="1:63" x14ac:dyDescent="0.25">
      <c r="A87" s="2"/>
      <c r="B87" s="5">
        <v>14</v>
      </c>
      <c r="C87" s="4">
        <v>2.6403505526938829</v>
      </c>
      <c r="D87" s="4">
        <v>2.8959871676588587</v>
      </c>
      <c r="E87" s="4">
        <v>3.5619679240911264</v>
      </c>
      <c r="F87" s="4">
        <v>2.5417402626811594</v>
      </c>
      <c r="G87" s="4">
        <v>2.7898082670382371</v>
      </c>
      <c r="H87" s="4">
        <v>2.9690138875121312</v>
      </c>
      <c r="I87" s="4">
        <v>2.5751108870967743</v>
      </c>
      <c r="J87" s="4">
        <v>2.7106776304271705</v>
      </c>
      <c r="K87" s="24"/>
      <c r="L87" s="14"/>
      <c r="M87" s="2"/>
      <c r="N87" s="5">
        <v>14</v>
      </c>
      <c r="O87" s="4">
        <f t="shared" si="130"/>
        <v>1.0935400403122599</v>
      </c>
      <c r="P87" s="4">
        <f t="shared" si="130"/>
        <v>1.3596251628307381</v>
      </c>
      <c r="Q87" s="4">
        <f t="shared" si="130"/>
        <v>2.0128517899265761</v>
      </c>
      <c r="R87" s="4">
        <f t="shared" si="130"/>
        <v>0.99764064079709946</v>
      </c>
      <c r="S87" s="4">
        <f t="shared" si="130"/>
        <v>1.2521401987659289</v>
      </c>
      <c r="T87" s="4">
        <f t="shared" si="130"/>
        <v>1.4377611972573106</v>
      </c>
      <c r="U87" s="4">
        <f t="shared" si="130"/>
        <v>1.094695060483871</v>
      </c>
      <c r="V87" s="4">
        <f t="shared" si="130"/>
        <v>1.1554777223389305</v>
      </c>
      <c r="W87" s="24"/>
      <c r="X87" s="24"/>
      <c r="Y87" s="24"/>
      <c r="Z87" s="22"/>
      <c r="AA87" s="2"/>
      <c r="AB87" s="5">
        <v>14</v>
      </c>
      <c r="AC87" s="4">
        <f t="shared" si="131"/>
        <v>39.194983523736916</v>
      </c>
      <c r="AD87" s="4">
        <f t="shared" si="131"/>
        <v>48.043291972817592</v>
      </c>
      <c r="AE87" s="4">
        <f t="shared" si="131"/>
        <v>45.95552031795836</v>
      </c>
      <c r="AF87" s="4">
        <f t="shared" si="131"/>
        <v>45.763332146655941</v>
      </c>
      <c r="AG87" s="4">
        <f t="shared" si="131"/>
        <v>44.879577016699962</v>
      </c>
      <c r="AH87" s="4">
        <f t="shared" si="131"/>
        <v>35.500276475489152</v>
      </c>
      <c r="AI87" s="4">
        <f t="shared" si="131"/>
        <v>26.126373758564938</v>
      </c>
      <c r="AJ87" s="4">
        <f t="shared" si="131"/>
        <v>35.335710163270051</v>
      </c>
      <c r="AK87" s="24"/>
      <c r="AL87" s="24"/>
      <c r="AM87" s="24"/>
      <c r="AN87" s="24">
        <v>14</v>
      </c>
      <c r="AO87" s="24">
        <f t="shared" si="144"/>
        <v>40.099883171899108</v>
      </c>
      <c r="AP87" s="24">
        <f t="shared" si="132"/>
        <v>8</v>
      </c>
      <c r="AQ87" s="24">
        <f t="shared" si="133"/>
        <v>7.4855851209423383</v>
      </c>
      <c r="AR87" s="24">
        <f t="shared" si="134"/>
        <v>2.6465540000837247</v>
      </c>
      <c r="AS87" s="24"/>
      <c r="AT87" s="24"/>
      <c r="AU87" s="24"/>
      <c r="AV87" s="24"/>
      <c r="AX87" s="46">
        <f t="shared" si="135"/>
        <v>14</v>
      </c>
      <c r="AY87">
        <f t="shared" si="136"/>
        <v>80.069752055633984</v>
      </c>
      <c r="AZ87">
        <f t="shared" si="137"/>
        <v>97.042695303291424</v>
      </c>
      <c r="BA87">
        <f t="shared" si="138"/>
        <v>94.077443091606142</v>
      </c>
      <c r="BB87">
        <f t="shared" si="139"/>
        <v>91.120899393365008</v>
      </c>
      <c r="BC87">
        <f t="shared" si="140"/>
        <v>90.817718825870188</v>
      </c>
      <c r="BD87">
        <f t="shared" si="141"/>
        <v>70.715664417904947</v>
      </c>
      <c r="BE87">
        <f t="shared" si="142"/>
        <v>52.064787993686963</v>
      </c>
      <c r="BF87">
        <f t="shared" si="143"/>
        <v>73.024174788416616</v>
      </c>
    </row>
    <row r="88" spans="1:63" x14ac:dyDescent="0.25">
      <c r="A88" s="2"/>
      <c r="B88" s="5">
        <v>16</v>
      </c>
      <c r="C88" s="4">
        <v>2.6559725532697724</v>
      </c>
      <c r="D88" s="4">
        <v>2.881600464565071</v>
      </c>
      <c r="E88" s="4">
        <v>3.4889768259686678</v>
      </c>
      <c r="F88" s="4">
        <v>2.5417402626811594</v>
      </c>
      <c r="G88" s="4">
        <v>2.7791726519031585</v>
      </c>
      <c r="H88" s="4">
        <v>2.9366938587032907</v>
      </c>
      <c r="I88" s="4">
        <v>2.5751108870967743</v>
      </c>
      <c r="J88" s="4">
        <v>2.7106776304271705</v>
      </c>
      <c r="K88" s="24"/>
      <c r="L88" s="14"/>
      <c r="M88" s="2"/>
      <c r="N88" s="5">
        <v>16</v>
      </c>
      <c r="O88" s="4">
        <f t="shared" si="130"/>
        <v>1.1091620408881495</v>
      </c>
      <c r="P88" s="4">
        <f t="shared" si="130"/>
        <v>1.3452384597369504</v>
      </c>
      <c r="Q88" s="4">
        <f t="shared" si="130"/>
        <v>1.9398606918041177</v>
      </c>
      <c r="R88" s="4">
        <f t="shared" si="130"/>
        <v>0.99764064079709946</v>
      </c>
      <c r="S88" s="4">
        <f t="shared" si="130"/>
        <v>1.2415045836308503</v>
      </c>
      <c r="T88" s="4">
        <f t="shared" si="130"/>
        <v>1.40544116844847</v>
      </c>
      <c r="U88" s="4">
        <f t="shared" si="130"/>
        <v>1.094695060483871</v>
      </c>
      <c r="V88" s="4">
        <f t="shared" si="130"/>
        <v>1.1554777223389305</v>
      </c>
      <c r="W88" s="24"/>
      <c r="X88" s="24"/>
      <c r="Y88" s="24"/>
      <c r="Z88" s="22"/>
      <c r="AA88" s="2"/>
      <c r="AB88" s="5">
        <v>16</v>
      </c>
      <c r="AC88" s="4">
        <f t="shared" si="131"/>
        <v>39.754911859790305</v>
      </c>
      <c r="AD88" s="4">
        <f t="shared" si="131"/>
        <v>47.534927905899309</v>
      </c>
      <c r="AE88" s="4">
        <f t="shared" si="131"/>
        <v>44.289056890504966</v>
      </c>
      <c r="AF88" s="4">
        <f t="shared" si="131"/>
        <v>45.763332146655941</v>
      </c>
      <c r="AG88" s="4">
        <f t="shared" si="131"/>
        <v>44.498372173148752</v>
      </c>
      <c r="AH88" s="4">
        <f t="shared" si="131"/>
        <v>34.702251072801729</v>
      </c>
      <c r="AI88" s="4">
        <f t="shared" si="131"/>
        <v>26.126373758564938</v>
      </c>
      <c r="AJ88" s="4">
        <f t="shared" si="131"/>
        <v>35.335710163270051</v>
      </c>
      <c r="AK88" s="24"/>
      <c r="AL88" s="24"/>
      <c r="AM88" s="24"/>
      <c r="AN88" s="24">
        <v>16</v>
      </c>
      <c r="AO88" s="24">
        <f t="shared" si="144"/>
        <v>39.750616996329498</v>
      </c>
      <c r="AP88" s="24">
        <f t="shared" si="132"/>
        <v>8</v>
      </c>
      <c r="AQ88" s="24">
        <f t="shared" si="133"/>
        <v>7.2750481470957462</v>
      </c>
      <c r="AR88" s="24">
        <f t="shared" si="134"/>
        <v>2.5721179391350146</v>
      </c>
      <c r="AS88" s="24"/>
      <c r="AT88" s="24"/>
      <c r="AU88" s="24"/>
      <c r="AV88" s="24"/>
      <c r="AX88" s="46">
        <f t="shared" si="135"/>
        <v>16</v>
      </c>
      <c r="AY88">
        <f t="shared" si="136"/>
        <v>78.94989538352722</v>
      </c>
      <c r="AZ88">
        <f t="shared" si="137"/>
        <v>95.578219878716908</v>
      </c>
      <c r="BA88">
        <f t="shared" si="138"/>
        <v>90.244577208463326</v>
      </c>
      <c r="BB88">
        <f t="shared" si="139"/>
        <v>91.526664293311882</v>
      </c>
      <c r="BC88">
        <f t="shared" si="140"/>
        <v>89.377949189848721</v>
      </c>
      <c r="BD88">
        <f t="shared" si="141"/>
        <v>70.202527548290874</v>
      </c>
      <c r="BE88">
        <f t="shared" si="142"/>
        <v>52.252747517129876</v>
      </c>
      <c r="BF88">
        <f t="shared" si="143"/>
        <v>70.671420326540101</v>
      </c>
    </row>
    <row r="89" spans="1:63" x14ac:dyDescent="0.25">
      <c r="A89" s="24"/>
      <c r="B89" s="5">
        <v>18</v>
      </c>
      <c r="C89" s="4">
        <v>2.7028385549974407</v>
      </c>
      <c r="D89" s="4">
        <v>2.872392456419059</v>
      </c>
      <c r="E89" s="4">
        <v>3.4451821670951928</v>
      </c>
      <c r="F89" s="4">
        <v>2.5505859374999993</v>
      </c>
      <c r="G89" s="4">
        <v>2.7769738949913565</v>
      </c>
      <c r="H89" s="4">
        <v>2.9274458125207898</v>
      </c>
      <c r="I89" s="4">
        <v>2.5751108870967743</v>
      </c>
      <c r="J89" s="4">
        <v>2.7106776304271705</v>
      </c>
      <c r="K89" s="24"/>
      <c r="L89" s="14"/>
      <c r="M89" s="24"/>
      <c r="N89" s="5">
        <v>18</v>
      </c>
      <c r="O89" s="4">
        <f t="shared" si="130"/>
        <v>1.1560280426158178</v>
      </c>
      <c r="P89" s="4">
        <f t="shared" si="130"/>
        <v>1.3360304515909385</v>
      </c>
      <c r="Q89" s="4">
        <f t="shared" si="130"/>
        <v>1.8960660329306427</v>
      </c>
      <c r="R89" s="4">
        <f t="shared" si="130"/>
        <v>1.0064863156159394</v>
      </c>
      <c r="S89" s="4">
        <f t="shared" si="130"/>
        <v>1.2393058267190482</v>
      </c>
      <c r="T89" s="4">
        <f t="shared" si="130"/>
        <v>1.3961931222659691</v>
      </c>
      <c r="U89" s="4">
        <f t="shared" si="130"/>
        <v>1.094695060483871</v>
      </c>
      <c r="V89" s="4">
        <f t="shared" si="130"/>
        <v>1.1554777223389305</v>
      </c>
      <c r="W89" s="24"/>
      <c r="X89" s="24"/>
      <c r="Y89" s="24"/>
      <c r="Z89" s="22"/>
      <c r="AA89" s="24"/>
      <c r="AB89" s="5">
        <v>18</v>
      </c>
      <c r="AC89" s="4">
        <f t="shared" si="131"/>
        <v>41.434696867950457</v>
      </c>
      <c r="AD89" s="4">
        <f t="shared" si="131"/>
        <v>47.209556593319384</v>
      </c>
      <c r="AE89" s="4">
        <f t="shared" si="131"/>
        <v>43.289178834032938</v>
      </c>
      <c r="AF89" s="4">
        <f t="shared" si="131"/>
        <v>46.169097046602715</v>
      </c>
      <c r="AG89" s="4">
        <f t="shared" si="131"/>
        <v>44.419563681686313</v>
      </c>
      <c r="AH89" s="4">
        <f t="shared" si="131"/>
        <v>34.473904253480725</v>
      </c>
      <c r="AI89" s="4">
        <f t="shared" si="131"/>
        <v>26.126373758564938</v>
      </c>
      <c r="AJ89" s="4">
        <f t="shared" si="131"/>
        <v>35.335710163270051</v>
      </c>
      <c r="AK89" s="24"/>
      <c r="AL89" s="24"/>
      <c r="AM89" s="24"/>
      <c r="AN89" s="24">
        <v>18</v>
      </c>
      <c r="AO89" s="24">
        <f t="shared" si="144"/>
        <v>39.807260149863438</v>
      </c>
      <c r="AP89" s="24">
        <f t="shared" si="132"/>
        <v>8</v>
      </c>
      <c r="AQ89" s="24">
        <f t="shared" si="133"/>
        <v>7.2399557028383148</v>
      </c>
      <c r="AR89" s="24">
        <f t="shared" si="134"/>
        <v>2.5597108864835945</v>
      </c>
      <c r="AS89" s="24"/>
      <c r="AT89" s="24"/>
      <c r="AU89" s="24"/>
      <c r="AV89" s="24"/>
      <c r="AX89" s="46">
        <f t="shared" si="135"/>
        <v>18</v>
      </c>
      <c r="AY89">
        <f t="shared" si="136"/>
        <v>81.189608727740762</v>
      </c>
      <c r="AZ89">
        <f t="shared" si="137"/>
        <v>94.744484499218686</v>
      </c>
      <c r="BA89">
        <f t="shared" si="138"/>
        <v>87.578235724537905</v>
      </c>
      <c r="BB89">
        <f t="shared" si="139"/>
        <v>91.932429193258656</v>
      </c>
      <c r="BC89">
        <f t="shared" si="140"/>
        <v>88.917935854835065</v>
      </c>
      <c r="BD89">
        <f t="shared" si="141"/>
        <v>69.176155326282455</v>
      </c>
      <c r="BE89">
        <f t="shared" si="142"/>
        <v>52.252747517129876</v>
      </c>
      <c r="BF89">
        <f t="shared" si="143"/>
        <v>70.671420326540101</v>
      </c>
    </row>
    <row r="90" spans="1:63" x14ac:dyDescent="0.25">
      <c r="A90" s="24"/>
      <c r="B90" s="5">
        <v>20</v>
      </c>
      <c r="C90" s="4">
        <v>2.6950275547094957</v>
      </c>
      <c r="D90" s="4">
        <v>2.8703801207219537</v>
      </c>
      <c r="E90" s="4">
        <v>3.4232848376584553</v>
      </c>
      <c r="F90" s="4">
        <v>2.5594316123188392</v>
      </c>
      <c r="G90" s="4">
        <v>2.7742367262203969</v>
      </c>
      <c r="H90" s="4">
        <v>2.9222551901505502</v>
      </c>
      <c r="I90" s="4">
        <v>2.5908618951612903</v>
      </c>
      <c r="J90" s="4">
        <v>2.6935809480042021</v>
      </c>
      <c r="K90" s="24"/>
      <c r="L90" s="14"/>
      <c r="M90" s="24"/>
      <c r="N90" s="5">
        <v>20</v>
      </c>
      <c r="O90" s="4">
        <f t="shared" si="130"/>
        <v>1.1482170423278728</v>
      </c>
      <c r="P90" s="4">
        <f t="shared" si="130"/>
        <v>1.3340181158938331</v>
      </c>
      <c r="Q90" s="4">
        <f t="shared" si="130"/>
        <v>1.8741687034939052</v>
      </c>
      <c r="R90" s="4">
        <f t="shared" si="130"/>
        <v>1.0153319904347793</v>
      </c>
      <c r="S90" s="4">
        <f t="shared" si="130"/>
        <v>1.2365686579480886</v>
      </c>
      <c r="T90" s="4">
        <f>H90-H$77</f>
        <v>1.3910024998957295</v>
      </c>
      <c r="U90" s="4">
        <f t="shared" si="130"/>
        <v>1.110446068548387</v>
      </c>
      <c r="V90" s="4">
        <f t="shared" si="130"/>
        <v>1.1383810399159622</v>
      </c>
      <c r="W90" s="24"/>
      <c r="X90" s="24"/>
      <c r="Y90" s="24"/>
      <c r="Z90" s="22"/>
      <c r="AA90" s="24"/>
      <c r="AB90" s="5">
        <v>20</v>
      </c>
      <c r="AC90" s="4">
        <f t="shared" si="131"/>
        <v>41.154732699923755</v>
      </c>
      <c r="AD90" s="4">
        <f t="shared" si="131"/>
        <v>47.138449324870422</v>
      </c>
      <c r="AE90" s="4">
        <f t="shared" si="131"/>
        <v>42.789239805796917</v>
      </c>
      <c r="AF90" s="4">
        <f t="shared" si="131"/>
        <v>46.574861946549511</v>
      </c>
      <c r="AG90" s="4">
        <f t="shared" si="131"/>
        <v>44.321457274125038</v>
      </c>
      <c r="AH90" s="4">
        <f t="shared" si="131"/>
        <v>34.345740738166164</v>
      </c>
      <c r="AI90" s="4">
        <f t="shared" si="131"/>
        <v>26.502292805450761</v>
      </c>
      <c r="AJ90" s="4">
        <f t="shared" si="131"/>
        <v>34.81287583840863</v>
      </c>
      <c r="AK90" s="24"/>
      <c r="AL90" s="24"/>
      <c r="AM90" s="24"/>
      <c r="AN90" s="24">
        <v>20</v>
      </c>
      <c r="AO90" s="24">
        <f t="shared" si="144"/>
        <v>39.704956304161392</v>
      </c>
      <c r="AP90" s="24">
        <f t="shared" si="132"/>
        <v>8</v>
      </c>
      <c r="AQ90" s="24">
        <f t="shared" si="133"/>
        <v>7.1946718953531139</v>
      </c>
      <c r="AR90" s="24">
        <f t="shared" si="134"/>
        <v>2.5437006428082287</v>
      </c>
      <c r="AS90" s="24"/>
      <c r="AT90" s="24"/>
      <c r="AU90" s="24"/>
      <c r="AV90" s="24"/>
      <c r="AX90" s="46">
        <f t="shared" si="135"/>
        <v>20</v>
      </c>
      <c r="AY90">
        <f t="shared" si="136"/>
        <v>82.58942956787422</v>
      </c>
      <c r="AZ90">
        <f t="shared" si="137"/>
        <v>94.348005918189813</v>
      </c>
      <c r="BA90">
        <f t="shared" si="138"/>
        <v>86.078418639829863</v>
      </c>
      <c r="BB90">
        <f t="shared" si="139"/>
        <v>92.743958993152233</v>
      </c>
      <c r="BC90">
        <f t="shared" si="140"/>
        <v>88.741020955811351</v>
      </c>
      <c r="BD90">
        <f t="shared" si="141"/>
        <v>68.819644991646896</v>
      </c>
      <c r="BE90">
        <f t="shared" si="142"/>
        <v>52.628666564015703</v>
      </c>
      <c r="BF90">
        <f t="shared" si="143"/>
        <v>70.14858600167868</v>
      </c>
    </row>
    <row r="91" spans="1:63" x14ac:dyDescent="0.25">
      <c r="A91" s="24"/>
      <c r="B91" s="5">
        <v>22</v>
      </c>
      <c r="C91" s="4">
        <v>2.7575155570130536</v>
      </c>
      <c r="D91" s="4">
        <v>2.8690084034685563</v>
      </c>
      <c r="E91" s="4">
        <v>3.4232848376584553</v>
      </c>
      <c r="F91" s="4">
        <v>2.5417402626811594</v>
      </c>
      <c r="G91" s="4">
        <v>2.780847473911618</v>
      </c>
      <c r="H91" s="4">
        <v>2.9209872225128621</v>
      </c>
      <c r="I91" s="4">
        <v>2.5987373991935483</v>
      </c>
      <c r="J91" s="4">
        <v>2.7192259716386555</v>
      </c>
      <c r="K91" s="24"/>
      <c r="L91" s="14"/>
      <c r="M91" s="24"/>
      <c r="N91" s="5">
        <v>22</v>
      </c>
      <c r="O91" s="4">
        <f t="shared" si="130"/>
        <v>1.2107050446314307</v>
      </c>
      <c r="P91" s="4">
        <f t="shared" si="130"/>
        <v>1.3326463986404358</v>
      </c>
      <c r="Q91" s="4">
        <f t="shared" si="130"/>
        <v>1.8741687034939052</v>
      </c>
      <c r="R91" s="4">
        <f t="shared" si="130"/>
        <v>0.99764064079709946</v>
      </c>
      <c r="S91" s="4">
        <f t="shared" si="130"/>
        <v>1.2431794056393097</v>
      </c>
      <c r="T91" s="4">
        <f t="shared" si="130"/>
        <v>1.3897345322580414</v>
      </c>
      <c r="U91" s="4">
        <f t="shared" si="130"/>
        <v>1.118321572580645</v>
      </c>
      <c r="V91" s="4">
        <f t="shared" si="130"/>
        <v>1.1640260635504156</v>
      </c>
      <c r="W91" s="24"/>
      <c r="X91" s="24"/>
      <c r="Y91" s="24"/>
      <c r="Z91" s="22"/>
      <c r="AA91" s="24"/>
      <c r="AB91" s="5">
        <v>22</v>
      </c>
      <c r="AC91" s="4">
        <f t="shared" si="131"/>
        <v>43.394446044137297</v>
      </c>
      <c r="AD91" s="4">
        <f t="shared" si="131"/>
        <v>47.089978750545434</v>
      </c>
      <c r="AE91" s="4">
        <f t="shared" si="131"/>
        <v>42.789239805796917</v>
      </c>
      <c r="AF91" s="4">
        <f t="shared" si="131"/>
        <v>45.763332146655941</v>
      </c>
      <c r="AG91" s="4">
        <f t="shared" si="131"/>
        <v>44.558401635817553</v>
      </c>
      <c r="AH91" s="4">
        <f t="shared" si="131"/>
        <v>34.314432895260282</v>
      </c>
      <c r="AI91" s="4">
        <f t="shared" si="131"/>
        <v>26.690252328893674</v>
      </c>
      <c r="AJ91" s="4">
        <f t="shared" si="131"/>
        <v>35.597127325700789</v>
      </c>
      <c r="AK91" s="24"/>
      <c r="AL91" s="24"/>
      <c r="AM91" s="24"/>
      <c r="AN91" s="24">
        <v>22</v>
      </c>
      <c r="AO91" s="24">
        <f t="shared" si="144"/>
        <v>40.024651366600985</v>
      </c>
      <c r="AP91" s="24">
        <f t="shared" si="132"/>
        <v>8</v>
      </c>
      <c r="AQ91" s="24">
        <f t="shared" si="133"/>
        <v>7.0954756899650882</v>
      </c>
      <c r="AR91" s="24">
        <f t="shared" si="134"/>
        <v>2.5086294880593054</v>
      </c>
      <c r="AS91" s="24"/>
      <c r="AT91" s="24"/>
      <c r="AU91" s="24"/>
      <c r="AV91" s="24"/>
      <c r="AX91" s="46">
        <f t="shared" si="135"/>
        <v>22</v>
      </c>
      <c r="AY91">
        <f t="shared" si="136"/>
        <v>84.549178744061052</v>
      </c>
      <c r="AZ91">
        <f t="shared" si="137"/>
        <v>94.228428075415849</v>
      </c>
      <c r="BA91">
        <f t="shared" si="138"/>
        <v>85.578479611593835</v>
      </c>
      <c r="BB91">
        <f t="shared" si="139"/>
        <v>92.338194093205459</v>
      </c>
      <c r="BC91">
        <f t="shared" si="140"/>
        <v>88.879858909942584</v>
      </c>
      <c r="BD91">
        <f t="shared" si="141"/>
        <v>68.660173633426439</v>
      </c>
      <c r="BE91">
        <f t="shared" si="142"/>
        <v>53.192545134344435</v>
      </c>
      <c r="BF91">
        <f t="shared" si="143"/>
        <v>70.410003164109412</v>
      </c>
    </row>
    <row r="92" spans="1:63" x14ac:dyDescent="0.25">
      <c r="A92" s="24"/>
      <c r="B92" s="5">
        <v>24</v>
      </c>
      <c r="C92" s="4">
        <v>2.7028385549974407</v>
      </c>
      <c r="D92" s="4">
        <v>2.8886839242810844</v>
      </c>
      <c r="E92" s="4">
        <v>3.4670794965319303</v>
      </c>
      <c r="F92" s="4">
        <v>2.5505859374999993</v>
      </c>
      <c r="G92" s="4">
        <v>2.7912289293706292</v>
      </c>
      <c r="H92" s="4">
        <v>2.9293299872803069</v>
      </c>
      <c r="I92" s="4">
        <v>2.6302394153225812</v>
      </c>
      <c r="J92" s="4">
        <v>2.7363226540616239</v>
      </c>
      <c r="K92" s="24"/>
      <c r="L92" s="14"/>
      <c r="M92" s="24"/>
      <c r="N92" s="5">
        <v>24</v>
      </c>
      <c r="O92" s="4">
        <f t="shared" si="130"/>
        <v>1.1560280426158178</v>
      </c>
      <c r="P92" s="4">
        <f t="shared" si="130"/>
        <v>1.3523219194529639</v>
      </c>
      <c r="Q92" s="4">
        <f t="shared" si="130"/>
        <v>1.9179633623673802</v>
      </c>
      <c r="R92" s="4">
        <f t="shared" si="130"/>
        <v>1.0064863156159394</v>
      </c>
      <c r="S92" s="4">
        <f t="shared" si="130"/>
        <v>1.2535608610983209</v>
      </c>
      <c r="T92" s="4">
        <f t="shared" si="130"/>
        <v>1.3980772970254862</v>
      </c>
      <c r="U92" s="4">
        <f t="shared" si="130"/>
        <v>1.1498235887096779</v>
      </c>
      <c r="V92" s="4">
        <f t="shared" si="130"/>
        <v>1.181122745973384</v>
      </c>
      <c r="W92" s="24"/>
      <c r="X92" s="24"/>
      <c r="Y92" s="24"/>
      <c r="Z92" s="22"/>
      <c r="AA92" s="24"/>
      <c r="AB92" s="5">
        <v>24</v>
      </c>
      <c r="AC92" s="4">
        <f t="shared" si="131"/>
        <v>41.434696867950457</v>
      </c>
      <c r="AD92" s="4">
        <f t="shared" si="131"/>
        <v>47.785226835793779</v>
      </c>
      <c r="AE92" s="4">
        <f t="shared" si="131"/>
        <v>43.789117862268959</v>
      </c>
      <c r="AF92" s="4">
        <f t="shared" si="131"/>
        <v>46.169097046602715</v>
      </c>
      <c r="AG92" s="4">
        <f t="shared" si="131"/>
        <v>44.930496813559891</v>
      </c>
      <c r="AH92" s="4">
        <f t="shared" si="131"/>
        <v>34.520427087049043</v>
      </c>
      <c r="AI92" s="4">
        <f t="shared" si="131"/>
        <v>27.442090422665345</v>
      </c>
      <c r="AJ92" s="4">
        <f t="shared" si="131"/>
        <v>36.119961650562203</v>
      </c>
      <c r="AK92" s="24"/>
      <c r="AL92" s="24"/>
      <c r="AM92" s="24"/>
      <c r="AN92" s="24">
        <v>24</v>
      </c>
      <c r="AO92" s="24">
        <f t="shared" si="144"/>
        <v>40.273889323306548</v>
      </c>
      <c r="AP92" s="24">
        <f t="shared" si="132"/>
        <v>8</v>
      </c>
      <c r="AQ92" s="24">
        <f t="shared" si="133"/>
        <v>6.9854386335674965</v>
      </c>
      <c r="AR92" s="24">
        <f t="shared" si="134"/>
        <v>2.4697255136790335</v>
      </c>
      <c r="AS92" s="24"/>
      <c r="AT92" s="24"/>
      <c r="AU92" s="24"/>
      <c r="AV92" s="24"/>
      <c r="AX92" s="46">
        <f t="shared" si="135"/>
        <v>24</v>
      </c>
      <c r="AY92">
        <f t="shared" si="136"/>
        <v>84.829142912087747</v>
      </c>
      <c r="AZ92">
        <f t="shared" si="137"/>
        <v>94.875205586339206</v>
      </c>
      <c r="BA92">
        <f t="shared" si="138"/>
        <v>86.578357668065877</v>
      </c>
      <c r="BB92">
        <f t="shared" si="139"/>
        <v>91.932429193258656</v>
      </c>
      <c r="BC92">
        <f t="shared" si="140"/>
        <v>89.488898449377444</v>
      </c>
      <c r="BD92">
        <f t="shared" si="141"/>
        <v>68.834859982309325</v>
      </c>
      <c r="BE92">
        <f t="shared" si="142"/>
        <v>54.132342751559023</v>
      </c>
      <c r="BF92">
        <f t="shared" si="143"/>
        <v>71.717088976263</v>
      </c>
      <c r="BK92" s="18" t="s">
        <v>230</v>
      </c>
    </row>
    <row r="93" spans="1:63" x14ac:dyDescent="0.25">
      <c r="A93" s="24"/>
      <c r="B93" s="5">
        <v>26</v>
      </c>
      <c r="C93" s="4">
        <v>2.663783553557717</v>
      </c>
      <c r="D93" s="4">
        <v>2.8797822555482369</v>
      </c>
      <c r="E93" s="4">
        <v>3.5108741554054053</v>
      </c>
      <c r="F93" s="4">
        <v>2.5528945878623199</v>
      </c>
      <c r="G93" s="4">
        <v>2.7785580940494219</v>
      </c>
      <c r="H93" s="4">
        <v>2.9410091246716941</v>
      </c>
      <c r="I93" s="4">
        <v>2.6908618951612899</v>
      </c>
      <c r="J93" s="4">
        <v>2.7106776304271705</v>
      </c>
      <c r="K93" s="24"/>
      <c r="L93" s="14"/>
      <c r="M93" s="24"/>
      <c r="N93" s="5">
        <v>26</v>
      </c>
      <c r="O93" s="4">
        <f t="shared" si="130"/>
        <v>1.1169730411760941</v>
      </c>
      <c r="P93" s="4">
        <f t="shared" si="130"/>
        <v>1.3434202507201163</v>
      </c>
      <c r="Q93" s="4">
        <f>E93-E$77</f>
        <v>1.9617580212408552</v>
      </c>
      <c r="R93" s="4">
        <f t="shared" si="130"/>
        <v>1.00879496597826</v>
      </c>
      <c r="S93" s="4">
        <f t="shared" si="130"/>
        <v>1.2408900257771136</v>
      </c>
      <c r="T93" s="4">
        <f>H93-H$77</f>
        <v>1.4097564344168734</v>
      </c>
      <c r="U93" s="4">
        <f>I93-I$77</f>
        <v>1.2104460685483867</v>
      </c>
      <c r="V93" s="4">
        <f t="shared" si="130"/>
        <v>1.1554777223389305</v>
      </c>
      <c r="W93" s="24"/>
      <c r="X93" s="24"/>
      <c r="Y93" s="24"/>
      <c r="Z93" s="22"/>
      <c r="AA93" s="24"/>
      <c r="AB93" s="5">
        <v>26</v>
      </c>
      <c r="AC93" s="4">
        <f t="shared" si="131"/>
        <v>40.034876027816992</v>
      </c>
      <c r="AD93" s="4">
        <f t="shared" si="131"/>
        <v>47.470680237459945</v>
      </c>
      <c r="AE93" s="4">
        <f t="shared" si="131"/>
        <v>44.788995918740987</v>
      </c>
      <c r="AF93" s="4">
        <f t="shared" si="131"/>
        <v>46.274998439369725</v>
      </c>
      <c r="AG93" s="4">
        <f t="shared" si="131"/>
        <v>44.476345009932388</v>
      </c>
      <c r="AH93" s="4">
        <f t="shared" si="131"/>
        <v>34.808800849799347</v>
      </c>
      <c r="AI93" s="4">
        <f t="shared" si="131"/>
        <v>28.888927650319488</v>
      </c>
      <c r="AJ93" s="4">
        <f t="shared" si="131"/>
        <v>35.335710163270051</v>
      </c>
      <c r="AK93" s="24"/>
      <c r="AL93" s="24"/>
      <c r="AM93" s="24"/>
      <c r="AN93" s="24">
        <v>26</v>
      </c>
      <c r="AO93" s="24">
        <f>AVERAGE(AC93:AJ93)</f>
        <v>40.259916787088621</v>
      </c>
      <c r="AP93" s="24">
        <f t="shared" si="132"/>
        <v>8</v>
      </c>
      <c r="AQ93" s="24">
        <f>STDEV(AC93:AJ93)</f>
        <v>6.6523857663211068</v>
      </c>
      <c r="AR93" s="24">
        <f>(AQ93)/SQRT(AP93)</f>
        <v>2.351973543217261</v>
      </c>
      <c r="AS93" s="24"/>
      <c r="AT93" s="24"/>
      <c r="AU93" s="24"/>
      <c r="AV93" s="24"/>
      <c r="AX93" s="46">
        <f t="shared" si="135"/>
        <v>26</v>
      </c>
      <c r="AY93">
        <f t="shared" si="136"/>
        <v>81.469572895767442</v>
      </c>
      <c r="AZ93">
        <f t="shared" si="137"/>
        <v>95.255907073253724</v>
      </c>
      <c r="BA93">
        <f t="shared" si="138"/>
        <v>88.578113781009947</v>
      </c>
      <c r="BB93">
        <f t="shared" si="139"/>
        <v>92.44409548597244</v>
      </c>
      <c r="BC93">
        <f t="shared" si="140"/>
        <v>89.406841823492272</v>
      </c>
      <c r="BD93">
        <f t="shared" si="141"/>
        <v>69.329227936848383</v>
      </c>
      <c r="BE93">
        <f t="shared" si="142"/>
        <v>56.331018072984833</v>
      </c>
      <c r="BF93">
        <f t="shared" si="143"/>
        <v>71.455671813832254</v>
      </c>
      <c r="BG93" t="s">
        <v>106</v>
      </c>
      <c r="BH93" s="24" t="s">
        <v>25</v>
      </c>
      <c r="BI93" s="24" t="s">
        <v>26</v>
      </c>
      <c r="BJ93" s="24" t="s">
        <v>27</v>
      </c>
      <c r="BK93" s="46" t="s">
        <v>110</v>
      </c>
    </row>
    <row r="94" spans="1:63" x14ac:dyDescent="0.25">
      <c r="K94" s="24"/>
      <c r="AY94" s="44">
        <f>SUM(AY81:AY93)</f>
        <v>883.40444011093928</v>
      </c>
      <c r="AZ94" s="44">
        <f t="shared" ref="AZ94:BF94" si="145">SUM(AZ81:AZ93)</f>
        <v>1074.6427774451211</v>
      </c>
      <c r="BA94" s="44">
        <f t="shared" si="145"/>
        <v>1032.6692495361183</v>
      </c>
      <c r="BB94" s="44">
        <f t="shared" si="145"/>
        <v>970.11834824989751</v>
      </c>
      <c r="BC94" s="44">
        <f t="shared" si="145"/>
        <v>1004.8783751835738</v>
      </c>
      <c r="BD94" s="44">
        <f t="shared" si="145"/>
        <v>739.21213122627751</v>
      </c>
      <c r="BE94" s="44">
        <f t="shared" si="145"/>
        <v>603.81771354607747</v>
      </c>
      <c r="BF94" s="44">
        <f t="shared" si="145"/>
        <v>823.96738798730223</v>
      </c>
      <c r="BG94" s="44">
        <f>AVERAGE(AY94:BF94)</f>
        <v>891.58880291066339</v>
      </c>
      <c r="BH94" s="24">
        <f>COUNT(AY94:BF94)</f>
        <v>8</v>
      </c>
      <c r="BI94" s="24">
        <f>STDEV(AY94:BF94)</f>
        <v>161.7247910089558</v>
      </c>
      <c r="BJ94" s="24">
        <f>(BI94)/SQRT(BH94)</f>
        <v>57.178348204204916</v>
      </c>
      <c r="BK94" s="38">
        <f>TTEST(AY$25:BF$25,AY94:BF94,1,2)</f>
        <v>0.1360339069777611</v>
      </c>
    </row>
    <row r="95" spans="1:63" x14ac:dyDescent="0.25">
      <c r="K95" s="24"/>
      <c r="AX95" s="46" t="s">
        <v>198</v>
      </c>
      <c r="AY95" s="46">
        <f>100*AY94/AY$25</f>
        <v>64.853187942183837</v>
      </c>
      <c r="AZ95" s="46">
        <f t="shared" ref="AZ95:BF95" si="146">100*AZ94/AZ$25</f>
        <v>76.015046535136648</v>
      </c>
      <c r="BA95" s="46">
        <f t="shared" si="146"/>
        <v>92.548928325380444</v>
      </c>
      <c r="BB95" s="46">
        <f t="shared" si="146"/>
        <v>116.80489822297446</v>
      </c>
      <c r="BC95" s="46">
        <f t="shared" si="146"/>
        <v>97.089037260838893</v>
      </c>
      <c r="BD95" s="46">
        <f t="shared" si="146"/>
        <v>80.011350326292671</v>
      </c>
      <c r="BE95" s="46">
        <f t="shared" si="146"/>
        <v>63.728541561923869</v>
      </c>
      <c r="BF95" s="46">
        <f t="shared" si="146"/>
        <v>149.39247937591514</v>
      </c>
      <c r="BG95" s="162">
        <f>100*BG94/BG$25</f>
        <v>87.19524763439469</v>
      </c>
      <c r="BH95" s="46">
        <f>COUNT(AY95:BF95)</f>
        <v>8</v>
      </c>
      <c r="BI95" s="46">
        <f>STDEV(AY95:BF95)</f>
        <v>28.954107677990315</v>
      </c>
      <c r="BJ95" s="46">
        <f>(BI95)/SQRT(BH95)</f>
        <v>10.236822941156216</v>
      </c>
      <c r="BK95" s="46"/>
    </row>
    <row r="96" spans="1:63" x14ac:dyDescent="0.25">
      <c r="AX96" s="46" t="s">
        <v>225</v>
      </c>
      <c r="AY96">
        <f>100-AY95</f>
        <v>35.146812057816163</v>
      </c>
      <c r="AZ96" s="46">
        <f t="shared" ref="AZ96:BF96" si="147">100-AZ95</f>
        <v>23.984953464863352</v>
      </c>
      <c r="BA96" s="46">
        <f t="shared" si="147"/>
        <v>7.4510716746195556</v>
      </c>
      <c r="BB96" s="46">
        <f t="shared" si="147"/>
        <v>-16.804898222974458</v>
      </c>
      <c r="BC96" s="46">
        <f t="shared" si="147"/>
        <v>2.910962739161107</v>
      </c>
      <c r="BD96" s="46">
        <f t="shared" si="147"/>
        <v>19.988649673707329</v>
      </c>
      <c r="BE96" s="46">
        <f t="shared" si="147"/>
        <v>36.271458438076131</v>
      </c>
      <c r="BF96" s="46">
        <f t="shared" si="147"/>
        <v>-49.392479375915144</v>
      </c>
      <c r="BG96">
        <f>AVERAGE(AY96:BF96)</f>
        <v>7.4445663061692535</v>
      </c>
      <c r="BH96" s="46">
        <f>COUNT(AY96:BF96)</f>
        <v>8</v>
      </c>
      <c r="BI96" s="46">
        <f>STDEV(AY96:BF96)</f>
        <v>28.954107677990372</v>
      </c>
      <c r="BJ96" s="46">
        <f>(BI96)/SQRT(BH96)</f>
        <v>10.236822941156236</v>
      </c>
      <c r="BK96" s="162" t="s">
        <v>235</v>
      </c>
    </row>
    <row r="97" spans="63:63" x14ac:dyDescent="0.25">
      <c r="BK97" s="162">
        <v>6</v>
      </c>
    </row>
    <row r="98" spans="63:63" x14ac:dyDescent="0.25">
      <c r="BK98" s="46">
        <f>BK94*BK97</f>
        <v>0.81620344186656668</v>
      </c>
    </row>
  </sheetData>
  <mergeCells count="21">
    <mergeCell ref="AY9:BF9"/>
    <mergeCell ref="AY32:BF32"/>
    <mergeCell ref="AY55:BF55"/>
    <mergeCell ref="AY78:BF78"/>
    <mergeCell ref="A1:K1"/>
    <mergeCell ref="B3:J3"/>
    <mergeCell ref="N3:V3"/>
    <mergeCell ref="AB3:AJ3"/>
    <mergeCell ref="AN7:AV7"/>
    <mergeCell ref="B26:J26"/>
    <mergeCell ref="N26:V26"/>
    <mergeCell ref="AB26:AJ26"/>
    <mergeCell ref="AN76:AV76"/>
    <mergeCell ref="AN30:AV30"/>
    <mergeCell ref="B49:J49"/>
    <mergeCell ref="N49:V49"/>
    <mergeCell ref="AB49:AJ49"/>
    <mergeCell ref="AN53:AV53"/>
    <mergeCell ref="B72:J72"/>
    <mergeCell ref="N72:V72"/>
    <mergeCell ref="AB72:AJ72"/>
  </mergeCells>
  <pageMargins left="0.7" right="0.7" top="0.75" bottom="0.75" header="0.3" footer="0.3"/>
  <pageSetup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V98"/>
  <sheetViews>
    <sheetView topLeftCell="BE101" zoomScale="115" zoomScaleNormal="115" zoomScalePageLayoutView="60" workbookViewId="0">
      <selection activeCell="M21" sqref="M21"/>
    </sheetView>
  </sheetViews>
  <sheetFormatPr baseColWidth="10" defaultRowHeight="15" x14ac:dyDescent="0.25"/>
  <cols>
    <col min="12" max="12" width="3.140625" customWidth="1"/>
    <col min="21" max="21" width="13.85546875" bestFit="1" customWidth="1"/>
    <col min="26" max="26" width="4.140625" customWidth="1"/>
    <col min="50" max="50" width="14.7109375" style="46" bestFit="1" customWidth="1"/>
    <col min="51" max="62" width="10.85546875" style="46"/>
    <col min="63" max="63" width="13" style="46" bestFit="1" customWidth="1"/>
    <col min="64" max="64" width="12.7109375" style="46" bestFit="1" customWidth="1"/>
    <col min="65" max="65" width="12.85546875" style="46" bestFit="1" customWidth="1"/>
    <col min="66" max="74" width="10.85546875" style="46"/>
  </cols>
  <sheetData>
    <row r="1" spans="1:58" ht="15.75" x14ac:dyDescent="0.25">
      <c r="A1" s="217" t="s">
        <v>61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14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22"/>
      <c r="AA1" s="10"/>
      <c r="AB1" s="24"/>
      <c r="AC1" s="24"/>
      <c r="AD1" s="24"/>
      <c r="AE1" s="24"/>
      <c r="AF1" s="24"/>
      <c r="AG1" s="24"/>
      <c r="AH1" s="24"/>
      <c r="AI1" s="10"/>
      <c r="AJ1" s="10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</row>
    <row r="2" spans="1:58" ht="18.75" x14ac:dyDescent="0.3">
      <c r="A2" s="16"/>
      <c r="B2" s="17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4"/>
      <c r="M2" s="24"/>
      <c r="N2" s="13" t="s">
        <v>2</v>
      </c>
      <c r="O2" s="12"/>
      <c r="P2" s="12"/>
      <c r="Q2" s="24"/>
      <c r="R2" s="24"/>
      <c r="S2" s="24"/>
      <c r="T2" s="24"/>
      <c r="U2" s="24"/>
      <c r="V2" s="24"/>
      <c r="W2" s="24"/>
      <c r="X2" s="24"/>
      <c r="Y2" s="24"/>
      <c r="Z2" s="14"/>
      <c r="AA2" s="24"/>
      <c r="AB2" s="13" t="s">
        <v>3</v>
      </c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</row>
    <row r="3" spans="1:58" x14ac:dyDescent="0.25">
      <c r="A3" s="11"/>
      <c r="B3" s="211" t="s">
        <v>4</v>
      </c>
      <c r="C3" s="212"/>
      <c r="D3" s="212"/>
      <c r="E3" s="212"/>
      <c r="F3" s="212"/>
      <c r="G3" s="212"/>
      <c r="H3" s="212"/>
      <c r="I3" s="212"/>
      <c r="J3" s="212"/>
      <c r="K3" s="16"/>
      <c r="L3" s="14"/>
      <c r="M3" s="11"/>
      <c r="N3" s="211" t="s">
        <v>81</v>
      </c>
      <c r="O3" s="212"/>
      <c r="P3" s="212"/>
      <c r="Q3" s="212"/>
      <c r="R3" s="212"/>
      <c r="S3" s="212"/>
      <c r="T3" s="212"/>
      <c r="U3" s="212"/>
      <c r="V3" s="212"/>
      <c r="W3" s="24"/>
      <c r="X3" s="24"/>
      <c r="Y3" s="24"/>
      <c r="Z3" s="14"/>
      <c r="AA3" s="11"/>
      <c r="AB3" s="211" t="s">
        <v>85</v>
      </c>
      <c r="AC3" s="212"/>
      <c r="AD3" s="212"/>
      <c r="AE3" s="212"/>
      <c r="AF3" s="212"/>
      <c r="AG3" s="212"/>
      <c r="AH3" s="212"/>
      <c r="AI3" s="212"/>
      <c r="AJ3" s="212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</row>
    <row r="4" spans="1:58" x14ac:dyDescent="0.25">
      <c r="A4" s="2"/>
      <c r="B4" s="19" t="s">
        <v>5</v>
      </c>
      <c r="C4" s="20" t="s">
        <v>56</v>
      </c>
      <c r="D4" s="20" t="s">
        <v>55</v>
      </c>
      <c r="E4" s="20" t="s">
        <v>59</v>
      </c>
      <c r="F4" s="20" t="s">
        <v>60</v>
      </c>
      <c r="G4" s="20" t="s">
        <v>10</v>
      </c>
      <c r="H4" s="20" t="s">
        <v>11</v>
      </c>
      <c r="I4" s="20" t="s">
        <v>12</v>
      </c>
      <c r="J4" s="20" t="s">
        <v>13</v>
      </c>
      <c r="K4" s="16"/>
      <c r="L4" s="14"/>
      <c r="M4" s="2"/>
      <c r="N4" s="19" t="s">
        <v>5</v>
      </c>
      <c r="O4" s="20" t="s">
        <v>6</v>
      </c>
      <c r="P4" s="20" t="s">
        <v>7</v>
      </c>
      <c r="Q4" s="20" t="s">
        <v>8</v>
      </c>
      <c r="R4" s="20" t="s">
        <v>9</v>
      </c>
      <c r="S4" s="20" t="s">
        <v>10</v>
      </c>
      <c r="T4" s="20" t="s">
        <v>11</v>
      </c>
      <c r="U4" s="20" t="s">
        <v>12</v>
      </c>
      <c r="V4" s="20" t="s">
        <v>13</v>
      </c>
      <c r="W4" s="24"/>
      <c r="X4" s="24"/>
      <c r="Y4" s="24"/>
      <c r="Z4" s="14"/>
      <c r="AA4" s="2"/>
      <c r="AB4" s="19" t="s">
        <v>5</v>
      </c>
      <c r="AC4" s="20" t="s">
        <v>6</v>
      </c>
      <c r="AD4" s="20" t="s">
        <v>7</v>
      </c>
      <c r="AE4" s="20" t="s">
        <v>8</v>
      </c>
      <c r="AF4" s="20" t="s">
        <v>9</v>
      </c>
      <c r="AG4" s="20" t="s">
        <v>10</v>
      </c>
      <c r="AH4" s="20" t="s">
        <v>11</v>
      </c>
      <c r="AI4" s="20" t="s">
        <v>12</v>
      </c>
      <c r="AJ4" s="20" t="s">
        <v>13</v>
      </c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</row>
    <row r="5" spans="1:58" x14ac:dyDescent="0.25">
      <c r="A5" s="2"/>
      <c r="B5" s="3" t="s">
        <v>14</v>
      </c>
      <c r="C5" s="3">
        <v>1.51</v>
      </c>
      <c r="D5" s="3">
        <v>1.46</v>
      </c>
      <c r="E5" s="3">
        <v>1.51</v>
      </c>
      <c r="F5" s="3">
        <v>1.51</v>
      </c>
      <c r="G5" s="3">
        <v>1.48</v>
      </c>
      <c r="H5" s="3">
        <v>1.5</v>
      </c>
      <c r="I5" s="3">
        <v>1.45</v>
      </c>
      <c r="J5" s="3">
        <v>1.45</v>
      </c>
      <c r="K5" s="24"/>
      <c r="L5" s="14"/>
      <c r="M5" s="2"/>
      <c r="N5" s="3" t="s">
        <v>14</v>
      </c>
      <c r="O5" s="3">
        <v>1.51</v>
      </c>
      <c r="P5" s="3">
        <v>1.46</v>
      </c>
      <c r="Q5" s="3">
        <v>1.51</v>
      </c>
      <c r="R5" s="3">
        <v>1.51</v>
      </c>
      <c r="S5" s="3">
        <v>1.48</v>
      </c>
      <c r="T5" s="3">
        <v>1.5</v>
      </c>
      <c r="U5" s="3">
        <v>1.45</v>
      </c>
      <c r="V5" s="3">
        <v>1.45</v>
      </c>
      <c r="W5" s="24"/>
      <c r="X5" s="24"/>
      <c r="Y5" s="24"/>
      <c r="Z5" s="22"/>
      <c r="AA5" s="2"/>
      <c r="AB5" s="3" t="s">
        <v>14</v>
      </c>
      <c r="AC5" s="3">
        <f>O5</f>
        <v>1.51</v>
      </c>
      <c r="AD5" s="3">
        <f t="shared" ref="AD5:AJ10" si="0">P5</f>
        <v>1.46</v>
      </c>
      <c r="AE5" s="3">
        <f t="shared" si="0"/>
        <v>1.51</v>
      </c>
      <c r="AF5" s="3">
        <f t="shared" si="0"/>
        <v>1.51</v>
      </c>
      <c r="AG5" s="3">
        <f t="shared" si="0"/>
        <v>1.48</v>
      </c>
      <c r="AH5" s="3">
        <f t="shared" si="0"/>
        <v>1.5</v>
      </c>
      <c r="AI5" s="3">
        <f t="shared" si="0"/>
        <v>1.45</v>
      </c>
      <c r="AJ5" s="3">
        <f t="shared" si="0"/>
        <v>1.45</v>
      </c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58" x14ac:dyDescent="0.25">
      <c r="A6" s="2"/>
      <c r="B6" s="3" t="s">
        <v>15</v>
      </c>
      <c r="C6" s="3">
        <v>4.7</v>
      </c>
      <c r="D6" s="3">
        <v>4.3</v>
      </c>
      <c r="E6" s="3">
        <v>5.23</v>
      </c>
      <c r="F6" s="3">
        <v>4.17</v>
      </c>
      <c r="G6" s="3">
        <v>4.46</v>
      </c>
      <c r="H6" s="3">
        <v>4.96</v>
      </c>
      <c r="I6" s="3">
        <v>5.0999999999999996</v>
      </c>
      <c r="J6" s="3">
        <v>4</v>
      </c>
      <c r="K6" s="24"/>
      <c r="L6" s="14"/>
      <c r="M6" s="2"/>
      <c r="N6" s="3" t="s">
        <v>15</v>
      </c>
      <c r="O6" s="3">
        <v>4.7</v>
      </c>
      <c r="P6" s="3">
        <v>4.3</v>
      </c>
      <c r="Q6" s="3">
        <v>5.23</v>
      </c>
      <c r="R6" s="3">
        <v>4.17</v>
      </c>
      <c r="S6" s="3">
        <v>4.46</v>
      </c>
      <c r="T6" s="3">
        <v>4.96</v>
      </c>
      <c r="U6" s="3">
        <v>5.0999999999999996</v>
      </c>
      <c r="V6" s="3">
        <v>4</v>
      </c>
      <c r="W6" s="24"/>
      <c r="X6" s="24"/>
      <c r="Y6" s="24"/>
      <c r="Z6" s="22"/>
      <c r="AA6" s="2"/>
      <c r="AB6" s="3" t="s">
        <v>15</v>
      </c>
      <c r="AC6" s="3">
        <f t="shared" ref="AC6:AC10" si="1">O6</f>
        <v>4.7</v>
      </c>
      <c r="AD6" s="3">
        <f t="shared" si="0"/>
        <v>4.3</v>
      </c>
      <c r="AE6" s="3">
        <f t="shared" si="0"/>
        <v>5.23</v>
      </c>
      <c r="AF6" s="3">
        <f t="shared" si="0"/>
        <v>4.17</v>
      </c>
      <c r="AG6" s="3">
        <f t="shared" si="0"/>
        <v>4.46</v>
      </c>
      <c r="AH6" s="3">
        <f t="shared" si="0"/>
        <v>4.96</v>
      </c>
      <c r="AI6" s="3">
        <f t="shared" si="0"/>
        <v>5.0999999999999996</v>
      </c>
      <c r="AJ6" s="3">
        <f t="shared" si="0"/>
        <v>4</v>
      </c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58" x14ac:dyDescent="0.25">
      <c r="A7" s="24"/>
      <c r="B7" s="3" t="s">
        <v>16</v>
      </c>
      <c r="C7" s="3">
        <f t="shared" ref="C7:J7" si="2">C6-C5</f>
        <v>3.1900000000000004</v>
      </c>
      <c r="D7" s="3">
        <f t="shared" si="2"/>
        <v>2.84</v>
      </c>
      <c r="E7" s="3">
        <f t="shared" si="2"/>
        <v>3.7200000000000006</v>
      </c>
      <c r="F7" s="3">
        <f t="shared" si="2"/>
        <v>2.66</v>
      </c>
      <c r="G7" s="3">
        <f t="shared" si="2"/>
        <v>2.98</v>
      </c>
      <c r="H7" s="3">
        <f t="shared" si="2"/>
        <v>3.46</v>
      </c>
      <c r="I7" s="3">
        <f t="shared" si="2"/>
        <v>3.6499999999999995</v>
      </c>
      <c r="J7" s="3">
        <f t="shared" si="2"/>
        <v>2.5499999999999998</v>
      </c>
      <c r="K7" s="24"/>
      <c r="L7" s="14"/>
      <c r="M7" s="24"/>
      <c r="N7" s="3" t="s">
        <v>16</v>
      </c>
      <c r="O7" s="3">
        <f t="shared" ref="O7:V7" si="3">O6-O5</f>
        <v>3.1900000000000004</v>
      </c>
      <c r="P7" s="3">
        <f t="shared" si="3"/>
        <v>2.84</v>
      </c>
      <c r="Q7" s="3">
        <f t="shared" si="3"/>
        <v>3.7200000000000006</v>
      </c>
      <c r="R7" s="3">
        <f t="shared" si="3"/>
        <v>2.66</v>
      </c>
      <c r="S7" s="3">
        <f t="shared" si="3"/>
        <v>2.98</v>
      </c>
      <c r="T7" s="3">
        <f t="shared" si="3"/>
        <v>3.46</v>
      </c>
      <c r="U7" s="3">
        <f t="shared" si="3"/>
        <v>3.6499999999999995</v>
      </c>
      <c r="V7" s="3">
        <f t="shared" si="3"/>
        <v>2.5499999999999998</v>
      </c>
      <c r="W7" s="24"/>
      <c r="X7" s="24"/>
      <c r="Y7" s="24"/>
      <c r="Z7" s="22"/>
      <c r="AA7" s="24"/>
      <c r="AB7" s="3" t="s">
        <v>16</v>
      </c>
      <c r="AC7" s="3">
        <f t="shared" si="1"/>
        <v>3.1900000000000004</v>
      </c>
      <c r="AD7" s="3">
        <f t="shared" si="0"/>
        <v>2.84</v>
      </c>
      <c r="AE7" s="3">
        <f t="shared" si="0"/>
        <v>3.7200000000000006</v>
      </c>
      <c r="AF7" s="3">
        <f t="shared" si="0"/>
        <v>2.66</v>
      </c>
      <c r="AG7" s="3">
        <f t="shared" si="0"/>
        <v>2.98</v>
      </c>
      <c r="AH7" s="3">
        <f t="shared" si="0"/>
        <v>3.46</v>
      </c>
      <c r="AI7" s="3">
        <f t="shared" si="0"/>
        <v>3.6499999999999995</v>
      </c>
      <c r="AJ7" s="3">
        <f t="shared" si="0"/>
        <v>2.5499999999999998</v>
      </c>
      <c r="AK7" s="24"/>
      <c r="AL7" s="24"/>
      <c r="AM7" s="24"/>
      <c r="AN7" s="211" t="s">
        <v>89</v>
      </c>
      <c r="AO7" s="212"/>
      <c r="AP7" s="212"/>
      <c r="AQ7" s="212"/>
      <c r="AR7" s="212"/>
      <c r="AS7" s="212"/>
      <c r="AT7" s="212"/>
      <c r="AU7" s="212"/>
      <c r="AV7" s="212"/>
    </row>
    <row r="8" spans="1:58" x14ac:dyDescent="0.25">
      <c r="A8" s="2"/>
      <c r="B8" s="3" t="s">
        <v>17</v>
      </c>
      <c r="C8" s="3">
        <v>1.5399897309148012</v>
      </c>
      <c r="D8" s="3">
        <v>1.5511687429327707</v>
      </c>
      <c r="E8" s="3">
        <v>1.5865523683587508</v>
      </c>
      <c r="F8" s="3">
        <v>1.5774459169622053</v>
      </c>
      <c r="G8" s="3">
        <v>1.5529137022010593</v>
      </c>
      <c r="H8" s="3">
        <v>1.5010750630403464</v>
      </c>
      <c r="I8" s="3">
        <v>1.5278906589457606</v>
      </c>
      <c r="J8" s="3">
        <v>1.5670201826136967</v>
      </c>
      <c r="K8" s="24"/>
      <c r="L8" s="14"/>
      <c r="M8" s="2"/>
      <c r="N8" s="3" t="s">
        <v>17</v>
      </c>
      <c r="O8" s="3">
        <v>1.5399897309148012</v>
      </c>
      <c r="P8" s="3">
        <v>1.5511687429327707</v>
      </c>
      <c r="Q8" s="3">
        <v>1.5865523683587508</v>
      </c>
      <c r="R8" s="3">
        <v>1.5774459169622053</v>
      </c>
      <c r="S8" s="3">
        <v>1.5529137022010593</v>
      </c>
      <c r="T8" s="3">
        <v>1.5010750630403464</v>
      </c>
      <c r="U8" s="3">
        <v>1.5278906589457606</v>
      </c>
      <c r="V8" s="3">
        <v>1.5670201826136967</v>
      </c>
      <c r="W8" s="24"/>
      <c r="X8" s="24"/>
      <c r="Y8" s="24"/>
      <c r="Z8" s="22"/>
      <c r="AA8" s="2"/>
      <c r="AB8" s="3" t="s">
        <v>17</v>
      </c>
      <c r="AC8" s="3">
        <f t="shared" si="1"/>
        <v>1.5399897309148012</v>
      </c>
      <c r="AD8" s="3">
        <f t="shared" si="0"/>
        <v>1.5511687429327707</v>
      </c>
      <c r="AE8" s="3">
        <f t="shared" si="0"/>
        <v>1.5865523683587508</v>
      </c>
      <c r="AF8" s="3">
        <f t="shared" si="0"/>
        <v>1.5774459169622053</v>
      </c>
      <c r="AG8" s="3">
        <f t="shared" si="0"/>
        <v>1.5529137022010593</v>
      </c>
      <c r="AH8" s="3">
        <f t="shared" si="0"/>
        <v>1.5010750630403464</v>
      </c>
      <c r="AI8" s="3">
        <f t="shared" si="0"/>
        <v>1.5278906589457606</v>
      </c>
      <c r="AJ8" s="3">
        <f t="shared" si="0"/>
        <v>1.5670201826136967</v>
      </c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58" x14ac:dyDescent="0.25">
      <c r="A9" s="2"/>
      <c r="B9" s="3" t="s">
        <v>18</v>
      </c>
      <c r="C9" s="3">
        <v>3.19</v>
      </c>
      <c r="D9" s="3">
        <v>3.48</v>
      </c>
      <c r="E9" s="3">
        <v>3.91</v>
      </c>
      <c r="F9" s="3">
        <v>3.17</v>
      </c>
      <c r="G9" s="3">
        <v>3</v>
      </c>
      <c r="H9" s="3">
        <v>3.53</v>
      </c>
      <c r="I9" s="3">
        <v>3.49</v>
      </c>
      <c r="J9" s="3">
        <v>3.45</v>
      </c>
      <c r="K9" s="24"/>
      <c r="L9" s="14"/>
      <c r="M9" s="2"/>
      <c r="N9" s="3" t="s">
        <v>18</v>
      </c>
      <c r="O9" s="3">
        <v>3.19</v>
      </c>
      <c r="P9" s="3">
        <v>3.48</v>
      </c>
      <c r="Q9" s="3">
        <v>3.91</v>
      </c>
      <c r="R9" s="3">
        <v>3.17</v>
      </c>
      <c r="S9" s="3">
        <v>3</v>
      </c>
      <c r="T9" s="3">
        <v>3.53</v>
      </c>
      <c r="U9" s="3">
        <v>3.49</v>
      </c>
      <c r="V9" s="3">
        <v>3.45</v>
      </c>
      <c r="W9" s="24"/>
      <c r="X9" s="24"/>
      <c r="Y9" s="24"/>
      <c r="Z9" s="22"/>
      <c r="AA9" s="2"/>
      <c r="AB9" s="3" t="s">
        <v>18</v>
      </c>
      <c r="AC9" s="3">
        <f t="shared" si="1"/>
        <v>3.19</v>
      </c>
      <c r="AD9" s="3">
        <f t="shared" si="0"/>
        <v>3.48</v>
      </c>
      <c r="AE9" s="3">
        <f t="shared" si="0"/>
        <v>3.91</v>
      </c>
      <c r="AF9" s="3">
        <f t="shared" si="0"/>
        <v>3.17</v>
      </c>
      <c r="AG9" s="3">
        <f t="shared" si="0"/>
        <v>3</v>
      </c>
      <c r="AH9" s="3">
        <f t="shared" si="0"/>
        <v>3.53</v>
      </c>
      <c r="AI9" s="3">
        <f t="shared" si="0"/>
        <v>3.49</v>
      </c>
      <c r="AJ9" s="3">
        <f t="shared" si="0"/>
        <v>3.45</v>
      </c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Y9" s="216" t="s">
        <v>105</v>
      </c>
      <c r="AZ9" s="216"/>
      <c r="BA9" s="216"/>
      <c r="BB9" s="216"/>
      <c r="BC9" s="216"/>
      <c r="BD9" s="216"/>
      <c r="BE9" s="216"/>
      <c r="BF9" s="216"/>
    </row>
    <row r="10" spans="1:58" x14ac:dyDescent="0.25">
      <c r="A10" s="24"/>
      <c r="B10" s="3" t="s">
        <v>16</v>
      </c>
      <c r="C10" s="3">
        <f t="shared" ref="C10:J10" si="4">C9-C8</f>
        <v>1.6500102690851988</v>
      </c>
      <c r="D10" s="3">
        <f t="shared" si="4"/>
        <v>1.9288312570672292</v>
      </c>
      <c r="E10" s="3">
        <f t="shared" si="4"/>
        <v>2.3234476316412493</v>
      </c>
      <c r="F10" s="3">
        <f t="shared" si="4"/>
        <v>1.5925540830377947</v>
      </c>
      <c r="G10" s="3">
        <f t="shared" si="4"/>
        <v>1.4470862977989407</v>
      </c>
      <c r="H10" s="3">
        <f t="shared" si="4"/>
        <v>2.0289249369596534</v>
      </c>
      <c r="I10" s="3">
        <f t="shared" si="4"/>
        <v>1.9621093410542396</v>
      </c>
      <c r="J10" s="3">
        <f t="shared" si="4"/>
        <v>1.8829798173863035</v>
      </c>
      <c r="K10" s="24"/>
      <c r="L10" s="14"/>
      <c r="M10" s="24"/>
      <c r="N10" s="3" t="s">
        <v>16</v>
      </c>
      <c r="O10" s="3">
        <f t="shared" ref="O10:V10" si="5">O9-O8</f>
        <v>1.6500102690851988</v>
      </c>
      <c r="P10" s="3">
        <f t="shared" si="5"/>
        <v>1.9288312570672292</v>
      </c>
      <c r="Q10" s="3">
        <f t="shared" si="5"/>
        <v>2.3234476316412493</v>
      </c>
      <c r="R10" s="3">
        <f t="shared" si="5"/>
        <v>1.5925540830377947</v>
      </c>
      <c r="S10" s="3">
        <f t="shared" si="5"/>
        <v>1.4470862977989407</v>
      </c>
      <c r="T10" s="3">
        <f t="shared" si="5"/>
        <v>2.0289249369596534</v>
      </c>
      <c r="U10" s="3">
        <f t="shared" si="5"/>
        <v>1.9621093410542396</v>
      </c>
      <c r="V10" s="3">
        <f t="shared" si="5"/>
        <v>1.8829798173863035</v>
      </c>
      <c r="W10" s="24"/>
      <c r="X10" s="24"/>
      <c r="Y10" s="24"/>
      <c r="Z10" s="22"/>
      <c r="AA10" s="24"/>
      <c r="AB10" s="3" t="s">
        <v>16</v>
      </c>
      <c r="AC10" s="3">
        <f t="shared" si="1"/>
        <v>1.6500102690851988</v>
      </c>
      <c r="AD10" s="3">
        <f t="shared" si="0"/>
        <v>1.9288312570672292</v>
      </c>
      <c r="AE10" s="3">
        <f t="shared" si="0"/>
        <v>2.3234476316412493</v>
      </c>
      <c r="AF10" s="3">
        <f t="shared" si="0"/>
        <v>1.5925540830377947</v>
      </c>
      <c r="AG10" s="3">
        <f t="shared" si="0"/>
        <v>1.4470862977989407</v>
      </c>
      <c r="AH10" s="3">
        <f t="shared" si="0"/>
        <v>2.0289249369596534</v>
      </c>
      <c r="AI10" s="3">
        <f t="shared" si="0"/>
        <v>1.9621093410542396</v>
      </c>
      <c r="AJ10" s="3">
        <f t="shared" si="0"/>
        <v>1.8829798173863035</v>
      </c>
      <c r="AK10" s="24"/>
      <c r="AL10" s="24"/>
      <c r="AM10" s="24"/>
      <c r="AN10" s="24"/>
      <c r="AO10" s="18" t="s">
        <v>24</v>
      </c>
      <c r="AP10" s="18" t="s">
        <v>25</v>
      </c>
      <c r="AQ10" s="18" t="s">
        <v>26</v>
      </c>
      <c r="AR10" s="18" t="s">
        <v>27</v>
      </c>
      <c r="AS10" s="24"/>
      <c r="AT10" s="24"/>
      <c r="AU10" s="24"/>
      <c r="AV10" s="24"/>
      <c r="AY10" s="45" t="s">
        <v>6</v>
      </c>
      <c r="AZ10" s="45" t="s">
        <v>7</v>
      </c>
      <c r="BA10" s="45" t="s">
        <v>8</v>
      </c>
      <c r="BB10" s="45" t="s">
        <v>9</v>
      </c>
      <c r="BC10" s="45" t="s">
        <v>10</v>
      </c>
      <c r="BD10" s="45" t="s">
        <v>11</v>
      </c>
      <c r="BE10" s="45" t="s">
        <v>12</v>
      </c>
      <c r="BF10" s="45" t="s">
        <v>13</v>
      </c>
    </row>
    <row r="11" spans="1:58" x14ac:dyDescent="0.25">
      <c r="A11" s="6" t="s">
        <v>19</v>
      </c>
      <c r="B11" s="7">
        <v>0</v>
      </c>
      <c r="C11" s="26">
        <v>1.5399897309148012</v>
      </c>
      <c r="D11" s="4">
        <v>1.5511687429327707</v>
      </c>
      <c r="E11" s="4">
        <v>1.5865523683587508</v>
      </c>
      <c r="F11" s="4">
        <v>1.5774459169622053</v>
      </c>
      <c r="G11" s="4">
        <v>1.5529137022010593</v>
      </c>
      <c r="H11" s="4">
        <v>1.5010750630403464</v>
      </c>
      <c r="I11" s="4">
        <v>1.5278906589457606</v>
      </c>
      <c r="J11" s="4">
        <v>1.5670201826136967</v>
      </c>
      <c r="K11" s="24"/>
      <c r="L11" s="14"/>
      <c r="M11" s="6" t="s">
        <v>19</v>
      </c>
      <c r="N11" s="7">
        <v>0</v>
      </c>
      <c r="O11" s="39">
        <f>C11-C$8</f>
        <v>0</v>
      </c>
      <c r="P11" s="39">
        <f t="shared" ref="P11:V24" si="6">D11-D$8</f>
        <v>0</v>
      </c>
      <c r="Q11" s="39">
        <f t="shared" si="6"/>
        <v>0</v>
      </c>
      <c r="R11" s="39">
        <f t="shared" si="6"/>
        <v>0</v>
      </c>
      <c r="S11" s="39">
        <f t="shared" si="6"/>
        <v>0</v>
      </c>
      <c r="T11" s="39">
        <f t="shared" si="6"/>
        <v>0</v>
      </c>
      <c r="U11" s="39">
        <f t="shared" si="6"/>
        <v>0</v>
      </c>
      <c r="V11" s="39">
        <f t="shared" si="6"/>
        <v>0</v>
      </c>
      <c r="W11" s="24"/>
      <c r="X11" s="24"/>
      <c r="Y11" s="24"/>
      <c r="Z11" s="22"/>
      <c r="AA11" s="6" t="s">
        <v>19</v>
      </c>
      <c r="AB11" s="7">
        <v>0</v>
      </c>
      <c r="AC11" s="4">
        <f>(O11*100)/O$7</f>
        <v>0</v>
      </c>
      <c r="AD11" s="4">
        <f t="shared" ref="AD11:AJ24" si="7">(P11*100)/P$7</f>
        <v>0</v>
      </c>
      <c r="AE11" s="4">
        <f t="shared" si="7"/>
        <v>0</v>
      </c>
      <c r="AF11" s="4">
        <f t="shared" si="7"/>
        <v>0</v>
      </c>
      <c r="AG11" s="4">
        <f t="shared" si="7"/>
        <v>0</v>
      </c>
      <c r="AH11" s="4">
        <f t="shared" si="7"/>
        <v>0</v>
      </c>
      <c r="AI11" s="4">
        <f t="shared" si="7"/>
        <v>0</v>
      </c>
      <c r="AJ11" s="4">
        <f t="shared" si="7"/>
        <v>0</v>
      </c>
      <c r="AK11" s="16"/>
      <c r="AL11" s="16"/>
      <c r="AM11" s="16"/>
      <c r="AN11" s="16">
        <v>0</v>
      </c>
      <c r="AO11" s="16">
        <f>AVERAGE(AC11:AJ11)</f>
        <v>0</v>
      </c>
      <c r="AP11" s="24">
        <f>COUNT(AC11:AJ11)</f>
        <v>8</v>
      </c>
      <c r="AQ11" s="28">
        <f>STDEV(AC11:AJ11)</f>
        <v>0</v>
      </c>
      <c r="AR11" s="28">
        <f>(AQ11)/SQRT(AP11)</f>
        <v>0</v>
      </c>
      <c r="AS11" s="24"/>
      <c r="AT11" s="24"/>
      <c r="AU11" s="24"/>
      <c r="AV11" s="24"/>
      <c r="AX11" s="46">
        <f>AB11</f>
        <v>0</v>
      </c>
      <c r="AY11" s="46">
        <v>0</v>
      </c>
      <c r="AZ11" s="46">
        <v>0</v>
      </c>
      <c r="BA11" s="46">
        <v>0</v>
      </c>
      <c r="BB11" s="46">
        <v>0</v>
      </c>
      <c r="BC11" s="46">
        <v>0</v>
      </c>
      <c r="BD11" s="46">
        <v>0</v>
      </c>
      <c r="BE11" s="46">
        <v>0</v>
      </c>
      <c r="BF11" s="46">
        <v>0</v>
      </c>
    </row>
    <row r="12" spans="1:58" x14ac:dyDescent="0.25">
      <c r="A12" s="2"/>
      <c r="B12" s="7">
        <v>2</v>
      </c>
      <c r="C12" s="4">
        <v>2.2956496755612301</v>
      </c>
      <c r="D12" s="4">
        <v>2.087715115463523</v>
      </c>
      <c r="E12" s="4">
        <v>2.7696560849033101</v>
      </c>
      <c r="F12" s="4">
        <v>1.7523907778555881</v>
      </c>
      <c r="G12" s="4">
        <v>2.0422704309700523</v>
      </c>
      <c r="H12" s="4">
        <v>2.5740273775216149</v>
      </c>
      <c r="I12" s="4">
        <v>2.0709458864165549</v>
      </c>
      <c r="J12" s="4">
        <v>2.1630081022981185</v>
      </c>
      <c r="K12" s="24"/>
      <c r="L12" s="14"/>
      <c r="M12" s="2"/>
      <c r="N12" s="7">
        <v>2</v>
      </c>
      <c r="O12" s="39">
        <f t="shared" ref="O12:O23" si="8">C12-C$8</f>
        <v>0.75565994464642894</v>
      </c>
      <c r="P12" s="39">
        <f t="shared" si="6"/>
        <v>0.53654637253075221</v>
      </c>
      <c r="Q12" s="39">
        <f t="shared" si="6"/>
        <v>1.1831037165445593</v>
      </c>
      <c r="R12" s="39">
        <f t="shared" si="6"/>
        <v>0.17494486089338279</v>
      </c>
      <c r="S12" s="39">
        <f t="shared" si="6"/>
        <v>0.48935672876899305</v>
      </c>
      <c r="T12" s="39">
        <f t="shared" si="6"/>
        <v>1.0729523144812685</v>
      </c>
      <c r="U12" s="39">
        <f t="shared" si="6"/>
        <v>0.54305522747079427</v>
      </c>
      <c r="V12" s="39">
        <f t="shared" si="6"/>
        <v>0.59598791968442177</v>
      </c>
      <c r="W12" s="24"/>
      <c r="X12" s="24"/>
      <c r="Y12" s="24"/>
      <c r="Z12" s="22"/>
      <c r="AA12" s="2"/>
      <c r="AB12" s="7">
        <v>2</v>
      </c>
      <c r="AC12" s="4">
        <f t="shared" ref="AC12:AC24" si="9">(O12*100)/O$7</f>
        <v>23.68839951869683</v>
      </c>
      <c r="AD12" s="4">
        <f t="shared" si="7"/>
        <v>18.892477906012402</v>
      </c>
      <c r="AE12" s="4">
        <f t="shared" si="7"/>
        <v>31.803863347972015</v>
      </c>
      <c r="AF12" s="4">
        <f t="shared" si="7"/>
        <v>6.5768744696760448</v>
      </c>
      <c r="AG12" s="4">
        <f t="shared" si="7"/>
        <v>16.42136673721453</v>
      </c>
      <c r="AH12" s="4">
        <f t="shared" si="7"/>
        <v>31.010182499458629</v>
      </c>
      <c r="AI12" s="4">
        <f t="shared" si="7"/>
        <v>14.87822541015875</v>
      </c>
      <c r="AJ12" s="4">
        <f t="shared" si="7"/>
        <v>23.372075281742031</v>
      </c>
      <c r="AK12" s="16"/>
      <c r="AL12" s="16"/>
      <c r="AM12" s="16"/>
      <c r="AN12" s="16">
        <v>2</v>
      </c>
      <c r="AO12" s="16">
        <f t="shared" ref="AO12:AO23" si="10">AVERAGE(AC12:AJ12)</f>
        <v>20.830433146366406</v>
      </c>
      <c r="AP12" s="24">
        <f t="shared" ref="AP12:AP24" si="11">COUNT(AC12:AJ12)</f>
        <v>8</v>
      </c>
      <c r="AQ12" s="24">
        <f t="shared" ref="AQ12:AQ23" si="12">STDEV(AC12:AJ12)</f>
        <v>8.455426261196596</v>
      </c>
      <c r="AR12" s="24">
        <f t="shared" ref="AR12:AR24" si="13">(AQ12)/SQRT(AP12)</f>
        <v>2.9894446235574645</v>
      </c>
      <c r="AS12" s="24"/>
      <c r="AT12" s="24"/>
      <c r="AU12" s="24"/>
      <c r="AV12" s="24"/>
      <c r="AX12" s="46">
        <f t="shared" ref="AX12:AX24" si="14">AB12</f>
        <v>2</v>
      </c>
      <c r="AY12" s="46">
        <f t="shared" ref="AY12:AY24" si="15">(($AB12-$AB11)*AC11)+(($AB12-$AB11)*(AC12-AC11)/2)</f>
        <v>23.68839951869683</v>
      </c>
      <c r="AZ12" s="46">
        <f t="shared" ref="AZ12:AZ24" si="16">(($AB12-$AB11)*AD11)+(($AB12-$AB11)*(AD12-AD11)/2)</f>
        <v>18.892477906012402</v>
      </c>
      <c r="BA12" s="46">
        <f t="shared" ref="BA12:BA24" si="17">(($AB12-$AB11)*AE11)+(($AB12-$AB11)*(AE12-AE11)/2)</f>
        <v>31.803863347972015</v>
      </c>
      <c r="BB12" s="46">
        <f t="shared" ref="BB12:BB24" si="18">(($AB12-$AB11)*AF11)+(($AB12-$AB11)*(AF12-AF11)/2)</f>
        <v>6.5768744696760448</v>
      </c>
      <c r="BC12" s="46">
        <f t="shared" ref="BC12:BC24" si="19">(($AB12-$AB11)*AG11)+(($AB12-$AB11)*(AG12-AG11)/2)</f>
        <v>16.42136673721453</v>
      </c>
      <c r="BD12" s="46">
        <f t="shared" ref="BD12:BD24" si="20">(($AB12-$AB11)*AH11)+(($AB12-$AB11)*(AH12-AH11)/2)</f>
        <v>31.010182499458629</v>
      </c>
      <c r="BE12" s="46">
        <f t="shared" ref="BE12:BE24" si="21">(($AB12-$AB11)*AI11)+(($AB12-$AB11)*(AI12-AI11)/2)</f>
        <v>14.87822541015875</v>
      </c>
      <c r="BF12" s="46">
        <f t="shared" ref="BF12:BF24" si="22">(($AB12-$AB11)*AJ11)+(($AB12-$AB11)*(AJ12-AJ11)/2)</f>
        <v>23.372075281742031</v>
      </c>
    </row>
    <row r="13" spans="1:58" x14ac:dyDescent="0.25">
      <c r="A13" s="2"/>
      <c r="B13" s="5">
        <v>4</v>
      </c>
      <c r="C13" s="4">
        <v>3.0150294892418814</v>
      </c>
      <c r="D13" s="4">
        <v>2.8167740336635658</v>
      </c>
      <c r="E13" s="4">
        <v>3.5106929699960112</v>
      </c>
      <c r="F13" s="4">
        <v>2.1946154142680925</v>
      </c>
      <c r="G13" s="4">
        <v>2.4931476148604879</v>
      </c>
      <c r="H13" s="4">
        <v>3.1984504457853031</v>
      </c>
      <c r="I13" s="4">
        <v>2.7068215507169353</v>
      </c>
      <c r="J13" s="4">
        <v>2.7538075081970397</v>
      </c>
      <c r="K13" s="24"/>
      <c r="L13" s="14"/>
      <c r="M13" s="2"/>
      <c r="N13" s="5">
        <v>4</v>
      </c>
      <c r="O13" s="39">
        <f>C13-C$8</f>
        <v>1.4750397583270802</v>
      </c>
      <c r="P13" s="39">
        <f t="shared" si="6"/>
        <v>1.2656052907307951</v>
      </c>
      <c r="Q13" s="39">
        <f t="shared" si="6"/>
        <v>1.9241406016372604</v>
      </c>
      <c r="R13" s="39">
        <f t="shared" si="6"/>
        <v>0.61716949730588722</v>
      </c>
      <c r="S13" s="39">
        <f t="shared" si="6"/>
        <v>0.94023391265942857</v>
      </c>
      <c r="T13" s="39">
        <f t="shared" si="6"/>
        <v>1.6973753827449567</v>
      </c>
      <c r="U13" s="39">
        <f t="shared" si="6"/>
        <v>1.1789308917711747</v>
      </c>
      <c r="V13" s="39">
        <f t="shared" si="6"/>
        <v>1.186787325583343</v>
      </c>
      <c r="W13" s="24"/>
      <c r="X13" s="24"/>
      <c r="Y13" s="24"/>
      <c r="Z13" s="22"/>
      <c r="AA13" s="2"/>
      <c r="AB13" s="5">
        <v>4</v>
      </c>
      <c r="AC13" s="4">
        <f t="shared" si="9"/>
        <v>46.239490856648274</v>
      </c>
      <c r="AD13" s="4">
        <f t="shared" si="7"/>
        <v>44.563566575027998</v>
      </c>
      <c r="AE13" s="4">
        <f t="shared" si="7"/>
        <v>51.724209721431727</v>
      </c>
      <c r="AF13" s="4">
        <f t="shared" si="7"/>
        <v>23.201860800973204</v>
      </c>
      <c r="AG13" s="4">
        <f t="shared" si="7"/>
        <v>31.551473579175457</v>
      </c>
      <c r="AH13" s="4">
        <f t="shared" si="7"/>
        <v>49.057091986848462</v>
      </c>
      <c r="AI13" s="4">
        <f t="shared" si="7"/>
        <v>32.299476486881503</v>
      </c>
      <c r="AJ13" s="4">
        <f t="shared" si="7"/>
        <v>46.540679434640907</v>
      </c>
      <c r="AK13" s="16"/>
      <c r="AL13" s="16"/>
      <c r="AM13" s="16"/>
      <c r="AN13" s="16">
        <v>4</v>
      </c>
      <c r="AO13" s="16">
        <f t="shared" si="10"/>
        <v>40.647231180203434</v>
      </c>
      <c r="AP13" s="24">
        <f t="shared" si="11"/>
        <v>8</v>
      </c>
      <c r="AQ13" s="24">
        <f t="shared" si="12"/>
        <v>10.222718106231534</v>
      </c>
      <c r="AR13" s="24">
        <f t="shared" si="13"/>
        <v>3.6142766475374093</v>
      </c>
      <c r="AS13" s="24"/>
      <c r="AT13" s="24"/>
      <c r="AU13" s="24"/>
      <c r="AV13" s="24"/>
      <c r="AX13" s="46">
        <f t="shared" si="14"/>
        <v>4</v>
      </c>
      <c r="AY13" s="46">
        <f t="shared" si="15"/>
        <v>69.9278903753451</v>
      </c>
      <c r="AZ13" s="46">
        <f t="shared" si="16"/>
        <v>63.456044481040401</v>
      </c>
      <c r="BA13" s="46">
        <f t="shared" si="17"/>
        <v>83.528073069403746</v>
      </c>
      <c r="BB13" s="46">
        <f t="shared" si="18"/>
        <v>29.77873527064925</v>
      </c>
      <c r="BC13" s="46">
        <f t="shared" si="19"/>
        <v>47.972840316389991</v>
      </c>
      <c r="BD13" s="46">
        <f t="shared" si="20"/>
        <v>80.067274486307099</v>
      </c>
      <c r="BE13" s="46">
        <f t="shared" si="21"/>
        <v>47.177701897040251</v>
      </c>
      <c r="BF13" s="46">
        <f t="shared" si="22"/>
        <v>69.912754716382935</v>
      </c>
    </row>
    <row r="14" spans="1:58" x14ac:dyDescent="0.25">
      <c r="A14" s="2"/>
      <c r="B14" s="5">
        <v>6</v>
      </c>
      <c r="C14" s="4">
        <v>3.1155336708169821</v>
      </c>
      <c r="D14" s="4">
        <v>3.1030854676899162</v>
      </c>
      <c r="E14" s="4">
        <v>3.6854267905203373</v>
      </c>
      <c r="F14" s="4">
        <v>2.5324796375475422</v>
      </c>
      <c r="G14" s="4">
        <v>2.7197092450662357</v>
      </c>
      <c r="H14" s="4">
        <v>3.4271124144452454</v>
      </c>
      <c r="I14" s="4">
        <v>3.057555262401241</v>
      </c>
      <c r="J14" s="4">
        <v>3.010175285206008</v>
      </c>
      <c r="K14" s="24"/>
      <c r="L14" s="14"/>
      <c r="M14" s="2"/>
      <c r="N14" s="5">
        <v>6</v>
      </c>
      <c r="O14" s="39">
        <f t="shared" si="8"/>
        <v>1.5755439399021809</v>
      </c>
      <c r="P14" s="39">
        <f t="shared" si="6"/>
        <v>1.5519167247571455</v>
      </c>
      <c r="Q14" s="39">
        <f t="shared" si="6"/>
        <v>2.0988744221615865</v>
      </c>
      <c r="R14" s="39">
        <f t="shared" si="6"/>
        <v>0.95503372058533698</v>
      </c>
      <c r="S14" s="39">
        <f t="shared" si="6"/>
        <v>1.1667955428651764</v>
      </c>
      <c r="T14" s="39">
        <f t="shared" si="6"/>
        <v>1.926037351404899</v>
      </c>
      <c r="U14" s="39">
        <f t="shared" si="6"/>
        <v>1.5296646034554804</v>
      </c>
      <c r="V14" s="39">
        <f t="shared" si="6"/>
        <v>1.4431551025923113</v>
      </c>
      <c r="W14" s="24"/>
      <c r="X14" s="24"/>
      <c r="Y14" s="24"/>
      <c r="Z14" s="22"/>
      <c r="AA14" s="2"/>
      <c r="AB14" s="5">
        <v>6</v>
      </c>
      <c r="AC14" s="4">
        <f t="shared" si="9"/>
        <v>49.390092159942974</v>
      </c>
      <c r="AD14" s="4">
        <f t="shared" si="7"/>
        <v>54.644955097082587</v>
      </c>
      <c r="AE14" s="4">
        <f t="shared" si="7"/>
        <v>56.421355434451243</v>
      </c>
      <c r="AF14" s="4">
        <f t="shared" si="7"/>
        <v>35.903523330275824</v>
      </c>
      <c r="AG14" s="4">
        <f t="shared" si="7"/>
        <v>39.154212847824709</v>
      </c>
      <c r="AH14" s="4">
        <f t="shared" si="7"/>
        <v>55.66581940476587</v>
      </c>
      <c r="AI14" s="4">
        <f t="shared" si="7"/>
        <v>41.908619272752894</v>
      </c>
      <c r="AJ14" s="4">
        <f t="shared" si="7"/>
        <v>56.594317748718098</v>
      </c>
      <c r="AK14" s="16"/>
      <c r="AL14" s="16"/>
      <c r="AM14" s="16"/>
      <c r="AN14" s="16">
        <v>6</v>
      </c>
      <c r="AO14" s="16">
        <f t="shared" si="10"/>
        <v>48.710361911976776</v>
      </c>
      <c r="AP14" s="24">
        <f t="shared" si="11"/>
        <v>8</v>
      </c>
      <c r="AQ14" s="24">
        <f t="shared" si="12"/>
        <v>8.5128038144257179</v>
      </c>
      <c r="AR14" s="24">
        <f t="shared" si="13"/>
        <v>3.0097306520455662</v>
      </c>
      <c r="AS14" s="24"/>
      <c r="AT14" s="24"/>
      <c r="AU14" s="24"/>
      <c r="AV14" s="24"/>
      <c r="AX14" s="46">
        <f t="shared" si="14"/>
        <v>6</v>
      </c>
      <c r="AY14" s="46">
        <f t="shared" si="15"/>
        <v>95.629583016591255</v>
      </c>
      <c r="AZ14" s="46">
        <f t="shared" si="16"/>
        <v>99.208521672110578</v>
      </c>
      <c r="BA14" s="46">
        <f t="shared" si="17"/>
        <v>108.14556515588296</v>
      </c>
      <c r="BB14" s="46">
        <f t="shared" si="18"/>
        <v>59.105384131249025</v>
      </c>
      <c r="BC14" s="46">
        <f t="shared" si="19"/>
        <v>70.70568642700016</v>
      </c>
      <c r="BD14" s="46">
        <f t="shared" si="20"/>
        <v>104.72291139161433</v>
      </c>
      <c r="BE14" s="46">
        <f t="shared" si="21"/>
        <v>74.208095759634404</v>
      </c>
      <c r="BF14" s="46">
        <f t="shared" si="22"/>
        <v>103.134997183359</v>
      </c>
    </row>
    <row r="15" spans="1:58" x14ac:dyDescent="0.25">
      <c r="A15" s="2"/>
      <c r="B15" s="5">
        <v>8</v>
      </c>
      <c r="C15" s="4">
        <v>3.0921687968293101</v>
      </c>
      <c r="D15" s="4">
        <v>3.1850679966441375</v>
      </c>
      <c r="E15" s="4">
        <v>3.579929421164771</v>
      </c>
      <c r="F15" s="4">
        <v>2.6840009187397214</v>
      </c>
      <c r="G15" s="4">
        <v>2.7757055613585107</v>
      </c>
      <c r="H15" s="4">
        <v>3.5238540165706063</v>
      </c>
      <c r="I15" s="4">
        <v>3.1835764661665986</v>
      </c>
      <c r="J15" s="4">
        <v>3.0561759744767851</v>
      </c>
      <c r="K15" s="24"/>
      <c r="L15" s="14"/>
      <c r="M15" s="2"/>
      <c r="N15" s="5">
        <v>8</v>
      </c>
      <c r="O15" s="39">
        <f>C15-C$8</f>
        <v>1.5521790659145089</v>
      </c>
      <c r="P15" s="39">
        <f t="shared" si="6"/>
        <v>1.6338992537113668</v>
      </c>
      <c r="Q15" s="39">
        <f t="shared" si="6"/>
        <v>1.9933770528060202</v>
      </c>
      <c r="R15" s="39">
        <f t="shared" si="6"/>
        <v>1.1065550017775161</v>
      </c>
      <c r="S15" s="39">
        <f t="shared" si="6"/>
        <v>1.2227918591574514</v>
      </c>
      <c r="T15" s="39">
        <f t="shared" si="6"/>
        <v>2.0227789535302598</v>
      </c>
      <c r="U15" s="39">
        <f t="shared" si="6"/>
        <v>1.655685807220838</v>
      </c>
      <c r="V15" s="39">
        <f t="shared" si="6"/>
        <v>1.4891557918630884</v>
      </c>
      <c r="W15" s="24"/>
      <c r="X15" s="24"/>
      <c r="Y15" s="24"/>
      <c r="Z15" s="22"/>
      <c r="AA15" s="2"/>
      <c r="AB15" s="5">
        <v>8</v>
      </c>
      <c r="AC15" s="4">
        <f t="shared" si="9"/>
        <v>48.657650969106854</v>
      </c>
      <c r="AD15" s="4">
        <f t="shared" si="7"/>
        <v>57.531663863076297</v>
      </c>
      <c r="AE15" s="4">
        <f t="shared" si="7"/>
        <v>53.585404645323116</v>
      </c>
      <c r="AF15" s="4">
        <f t="shared" si="7"/>
        <v>41.5998120968991</v>
      </c>
      <c r="AG15" s="4">
        <f t="shared" si="7"/>
        <v>41.033283864344007</v>
      </c>
      <c r="AH15" s="4">
        <f t="shared" si="7"/>
        <v>58.461819466192487</v>
      </c>
      <c r="AI15" s="4">
        <f t="shared" si="7"/>
        <v>45.361254992351732</v>
      </c>
      <c r="AJ15" s="4">
        <f t="shared" si="7"/>
        <v>58.398266347572097</v>
      </c>
      <c r="AK15" s="16"/>
      <c r="AL15" s="16"/>
      <c r="AM15" s="16"/>
      <c r="AN15" s="16">
        <v>8</v>
      </c>
      <c r="AO15" s="16">
        <f t="shared" si="10"/>
        <v>50.578644530608209</v>
      </c>
      <c r="AP15" s="24">
        <f t="shared" si="11"/>
        <v>8</v>
      </c>
      <c r="AQ15" s="24">
        <f t="shared" si="12"/>
        <v>7.4000070330990981</v>
      </c>
      <c r="AR15" s="24">
        <f t="shared" si="13"/>
        <v>2.6162975769662582</v>
      </c>
      <c r="AS15" s="24"/>
      <c r="AT15" s="24"/>
      <c r="AU15" s="24"/>
      <c r="AV15" s="24"/>
      <c r="AX15" s="46">
        <f t="shared" si="14"/>
        <v>8</v>
      </c>
      <c r="AY15" s="46">
        <f t="shared" si="15"/>
        <v>98.04774312904982</v>
      </c>
      <c r="AZ15" s="46">
        <f t="shared" si="16"/>
        <v>112.17661896015889</v>
      </c>
      <c r="BA15" s="46">
        <f t="shared" si="17"/>
        <v>110.00676007977435</v>
      </c>
      <c r="BB15" s="46">
        <f t="shared" si="18"/>
        <v>77.503335427174932</v>
      </c>
      <c r="BC15" s="46">
        <f t="shared" si="19"/>
        <v>80.187496712168723</v>
      </c>
      <c r="BD15" s="46">
        <f t="shared" si="20"/>
        <v>114.12763887095835</v>
      </c>
      <c r="BE15" s="46">
        <f t="shared" si="21"/>
        <v>87.269874265104619</v>
      </c>
      <c r="BF15" s="46">
        <f t="shared" si="22"/>
        <v>114.99258409629019</v>
      </c>
    </row>
    <row r="16" spans="1:58" x14ac:dyDescent="0.25">
      <c r="A16" s="2"/>
      <c r="B16" s="5">
        <v>10</v>
      </c>
      <c r="C16" s="4">
        <v>3.0373376603858886</v>
      </c>
      <c r="D16" s="4">
        <v>3.2255364133600595</v>
      </c>
      <c r="E16" s="4">
        <v>3.5361242851001808</v>
      </c>
      <c r="F16" s="4">
        <v>2.7990274262010009</v>
      </c>
      <c r="G16" s="4">
        <v>2.8244943070232389</v>
      </c>
      <c r="H16" s="4">
        <v>3.4974699432636882</v>
      </c>
      <c r="I16" s="4">
        <v>3.2098941472742228</v>
      </c>
      <c r="J16" s="4">
        <v>3.0962956079211197</v>
      </c>
      <c r="K16" s="24"/>
      <c r="L16" s="14"/>
      <c r="M16" s="2"/>
      <c r="N16" s="5">
        <v>10</v>
      </c>
      <c r="O16" s="39">
        <f t="shared" si="8"/>
        <v>1.4973479294710874</v>
      </c>
      <c r="P16" s="39">
        <f t="shared" si="6"/>
        <v>1.6743676704272887</v>
      </c>
      <c r="Q16" s="39">
        <f t="shared" si="6"/>
        <v>1.94957191674143</v>
      </c>
      <c r="R16" s="39">
        <f t="shared" si="6"/>
        <v>1.2215815092387956</v>
      </c>
      <c r="S16" s="39">
        <f t="shared" si="6"/>
        <v>1.2715806048221796</v>
      </c>
      <c r="T16" s="39">
        <f t="shared" si="6"/>
        <v>1.9963948802233418</v>
      </c>
      <c r="U16" s="39">
        <f t="shared" si="6"/>
        <v>1.6820034883284622</v>
      </c>
      <c r="V16" s="39">
        <f t="shared" si="6"/>
        <v>1.529275425307423</v>
      </c>
      <c r="W16" s="24"/>
      <c r="X16" s="24"/>
      <c r="Y16" s="24"/>
      <c r="Z16" s="22"/>
      <c r="AA16" s="2"/>
      <c r="AB16" s="5">
        <v>10</v>
      </c>
      <c r="AC16" s="4">
        <f t="shared" si="9"/>
        <v>46.938806566491756</v>
      </c>
      <c r="AD16" s="4">
        <f t="shared" si="7"/>
        <v>58.956608113636925</v>
      </c>
      <c r="AE16" s="4">
        <f t="shared" si="7"/>
        <v>52.407847224231986</v>
      </c>
      <c r="AF16" s="4">
        <f t="shared" si="7"/>
        <v>45.924116888676522</v>
      </c>
      <c r="AG16" s="4">
        <f t="shared" si="7"/>
        <v>42.670490094704014</v>
      </c>
      <c r="AH16" s="4">
        <f t="shared" si="7"/>
        <v>57.69927399489427</v>
      </c>
      <c r="AI16" s="4">
        <f t="shared" si="7"/>
        <v>46.082287351464728</v>
      </c>
      <c r="AJ16" s="4">
        <f t="shared" si="7"/>
        <v>59.971585306173452</v>
      </c>
      <c r="AK16" s="16"/>
      <c r="AL16" s="16"/>
      <c r="AM16" s="16"/>
      <c r="AN16" s="16">
        <v>10</v>
      </c>
      <c r="AO16" s="16">
        <f t="shared" si="10"/>
        <v>51.331376942534206</v>
      </c>
      <c r="AP16" s="24">
        <f t="shared" si="11"/>
        <v>8</v>
      </c>
      <c r="AQ16" s="24">
        <f t="shared" si="12"/>
        <v>6.8201727087601061</v>
      </c>
      <c r="AR16" s="24">
        <f t="shared" si="13"/>
        <v>2.4112951856138474</v>
      </c>
      <c r="AS16" s="24"/>
      <c r="AT16" s="24"/>
      <c r="AU16" s="24"/>
      <c r="AV16" s="24"/>
      <c r="AX16" s="46">
        <f t="shared" si="14"/>
        <v>10</v>
      </c>
      <c r="AY16" s="46">
        <f t="shared" si="15"/>
        <v>95.596457535598603</v>
      </c>
      <c r="AZ16" s="46">
        <f t="shared" si="16"/>
        <v>116.48827197671322</v>
      </c>
      <c r="BA16" s="46">
        <f t="shared" si="17"/>
        <v>105.99325186955511</v>
      </c>
      <c r="BB16" s="46">
        <f t="shared" si="18"/>
        <v>87.523928985575623</v>
      </c>
      <c r="BC16" s="46">
        <f t="shared" si="19"/>
        <v>83.703773959048021</v>
      </c>
      <c r="BD16" s="46">
        <f t="shared" si="20"/>
        <v>116.16109346108675</v>
      </c>
      <c r="BE16" s="46">
        <f t="shared" si="21"/>
        <v>91.443542343816461</v>
      </c>
      <c r="BF16" s="46">
        <f t="shared" si="22"/>
        <v>118.36985165374554</v>
      </c>
    </row>
    <row r="17" spans="1:72" x14ac:dyDescent="0.25">
      <c r="A17" s="2"/>
      <c r="B17" s="5">
        <v>12</v>
      </c>
      <c r="C17" s="4">
        <v>3.0171428949292101</v>
      </c>
      <c r="D17" s="4">
        <v>3.2316014473898362</v>
      </c>
      <c r="E17" s="4">
        <v>3.4912240206339753</v>
      </c>
      <c r="F17" s="4">
        <v>2.795053783215975</v>
      </c>
      <c r="G17" s="4">
        <v>2.8242033892553855</v>
      </c>
      <c r="H17" s="4">
        <v>3.4798805610590779</v>
      </c>
      <c r="I17" s="4">
        <v>3.1815520291583197</v>
      </c>
      <c r="J17" s="4">
        <v>3.0855206601237932</v>
      </c>
      <c r="K17" s="24"/>
      <c r="L17" s="14"/>
      <c r="M17" s="2"/>
      <c r="N17" s="5">
        <v>12</v>
      </c>
      <c r="O17" s="39">
        <f t="shared" si="8"/>
        <v>1.4771531640144089</v>
      </c>
      <c r="P17" s="39">
        <f t="shared" si="6"/>
        <v>1.6804327044570655</v>
      </c>
      <c r="Q17" s="39">
        <f t="shared" si="6"/>
        <v>1.9046716522752245</v>
      </c>
      <c r="R17" s="39">
        <f t="shared" si="6"/>
        <v>1.2176078662537697</v>
      </c>
      <c r="S17" s="39">
        <f t="shared" si="6"/>
        <v>1.2712896870543262</v>
      </c>
      <c r="T17" s="39">
        <f t="shared" si="6"/>
        <v>1.9788054980187315</v>
      </c>
      <c r="U17" s="39">
        <f t="shared" si="6"/>
        <v>1.6536613702125591</v>
      </c>
      <c r="V17" s="39">
        <f t="shared" si="6"/>
        <v>1.5185004775100965</v>
      </c>
      <c r="W17" s="24"/>
      <c r="X17" s="24"/>
      <c r="Y17" s="24"/>
      <c r="Z17" s="22"/>
      <c r="AA17" s="2"/>
      <c r="AB17" s="5">
        <v>12</v>
      </c>
      <c r="AC17" s="4">
        <f t="shared" si="9"/>
        <v>46.305741818633507</v>
      </c>
      <c r="AD17" s="4">
        <f t="shared" si="7"/>
        <v>59.170165649896674</v>
      </c>
      <c r="AE17" s="4">
        <f t="shared" si="7"/>
        <v>51.200850867613553</v>
      </c>
      <c r="AF17" s="4">
        <f t="shared" si="7"/>
        <v>45.774731814051485</v>
      </c>
      <c r="AG17" s="4">
        <f t="shared" si="7"/>
        <v>42.660727753500879</v>
      </c>
      <c r="AH17" s="4">
        <f t="shared" si="7"/>
        <v>57.190910347362184</v>
      </c>
      <c r="AI17" s="4">
        <f t="shared" si="7"/>
        <v>45.305790964727656</v>
      </c>
      <c r="AJ17" s="4">
        <f t="shared" si="7"/>
        <v>59.549038333729278</v>
      </c>
      <c r="AK17" s="16"/>
      <c r="AL17" s="16"/>
      <c r="AM17" s="16"/>
      <c r="AN17" s="16">
        <v>12</v>
      </c>
      <c r="AO17" s="16">
        <f t="shared" si="10"/>
        <v>50.894744693689404</v>
      </c>
      <c r="AP17" s="24">
        <f t="shared" si="11"/>
        <v>8</v>
      </c>
      <c r="AQ17" s="24">
        <f t="shared" si="12"/>
        <v>6.8600677981800198</v>
      </c>
      <c r="AR17" s="24">
        <f t="shared" si="13"/>
        <v>2.42540022974628</v>
      </c>
      <c r="AS17" s="24"/>
      <c r="AT17" s="24"/>
      <c r="AU17" s="24"/>
      <c r="AV17" s="24"/>
      <c r="AX17" s="46">
        <f t="shared" si="14"/>
        <v>12</v>
      </c>
      <c r="AY17" s="46">
        <f t="shared" si="15"/>
        <v>93.244548385125256</v>
      </c>
      <c r="AZ17" s="46">
        <f t="shared" si="16"/>
        <v>118.12677376353361</v>
      </c>
      <c r="BA17" s="46">
        <f t="shared" si="17"/>
        <v>103.60869809184554</v>
      </c>
      <c r="BB17" s="46">
        <f t="shared" si="18"/>
        <v>91.698848702728014</v>
      </c>
      <c r="BC17" s="46">
        <f t="shared" si="19"/>
        <v>85.331217848204886</v>
      </c>
      <c r="BD17" s="46">
        <f t="shared" si="20"/>
        <v>114.89018434225645</v>
      </c>
      <c r="BE17" s="46">
        <f t="shared" si="21"/>
        <v>91.388078316192377</v>
      </c>
      <c r="BF17" s="46">
        <f t="shared" si="22"/>
        <v>119.52062363990274</v>
      </c>
    </row>
    <row r="18" spans="1:72" x14ac:dyDescent="0.25">
      <c r="A18" s="2"/>
      <c r="B18" s="5">
        <v>14</v>
      </c>
      <c r="C18" s="4">
        <v>3.0115071464296705</v>
      </c>
      <c r="D18" s="4">
        <v>3.2364116467927637</v>
      </c>
      <c r="E18" s="4">
        <v>3.5464671644487642</v>
      </c>
      <c r="F18" s="4">
        <v>2.7996548435144266</v>
      </c>
      <c r="G18" s="4">
        <v>2.8273500395941853</v>
      </c>
      <c r="H18" s="4">
        <v>3.4447017966498557</v>
      </c>
      <c r="I18" s="4">
        <v>3.1736567248260301</v>
      </c>
      <c r="J18" s="4">
        <v>3.1024709235875347</v>
      </c>
      <c r="K18" s="24"/>
      <c r="L18" s="14"/>
      <c r="M18" s="2"/>
      <c r="N18" s="5">
        <v>14</v>
      </c>
      <c r="O18" s="39">
        <f t="shared" si="8"/>
        <v>1.4715174155148694</v>
      </c>
      <c r="P18" s="39">
        <f t="shared" si="6"/>
        <v>1.685242903859993</v>
      </c>
      <c r="Q18" s="39">
        <f t="shared" si="6"/>
        <v>1.9599147960900134</v>
      </c>
      <c r="R18" s="39">
        <f t="shared" si="6"/>
        <v>1.2222089265522214</v>
      </c>
      <c r="S18" s="39">
        <f t="shared" si="6"/>
        <v>1.274436337393126</v>
      </c>
      <c r="T18" s="39">
        <f t="shared" si="6"/>
        <v>1.9436267336095092</v>
      </c>
      <c r="U18" s="39">
        <f t="shared" si="6"/>
        <v>1.6457660658802695</v>
      </c>
      <c r="V18" s="39">
        <f t="shared" si="6"/>
        <v>1.535450740973838</v>
      </c>
      <c r="W18" s="24"/>
      <c r="X18" s="24"/>
      <c r="Y18" s="24"/>
      <c r="Z18" s="22"/>
      <c r="AA18" s="2"/>
      <c r="AB18" s="5">
        <v>14</v>
      </c>
      <c r="AC18" s="4">
        <f t="shared" si="9"/>
        <v>46.129072586673011</v>
      </c>
      <c r="AD18" s="4">
        <f t="shared" si="7"/>
        <v>59.339538868309617</v>
      </c>
      <c r="AE18" s="4">
        <f t="shared" si="7"/>
        <v>52.685881615322934</v>
      </c>
      <c r="AF18" s="4">
        <f t="shared" si="7"/>
        <v>45.947704005722606</v>
      </c>
      <c r="AG18" s="4">
        <f t="shared" si="7"/>
        <v>42.766320046749193</v>
      </c>
      <c r="AH18" s="4">
        <f t="shared" si="7"/>
        <v>56.174183052297948</v>
      </c>
      <c r="AI18" s="4">
        <f t="shared" si="7"/>
        <v>45.089481256993693</v>
      </c>
      <c r="AJ18" s="4">
        <f t="shared" si="7"/>
        <v>60.213754547993652</v>
      </c>
      <c r="AK18" s="16"/>
      <c r="AL18" s="16"/>
      <c r="AM18" s="16"/>
      <c r="AN18" s="16">
        <v>14</v>
      </c>
      <c r="AO18" s="16">
        <f t="shared" si="10"/>
        <v>51.043241997507828</v>
      </c>
      <c r="AP18" s="24">
        <f t="shared" si="11"/>
        <v>8</v>
      </c>
      <c r="AQ18" s="24">
        <f t="shared" si="12"/>
        <v>6.9284087596667829</v>
      </c>
      <c r="AR18" s="24">
        <f t="shared" si="13"/>
        <v>2.4495624083963294</v>
      </c>
      <c r="AS18" s="24"/>
      <c r="AT18" s="24"/>
      <c r="AU18" s="24"/>
      <c r="AV18" s="24"/>
      <c r="AX18" s="46">
        <f t="shared" si="14"/>
        <v>14</v>
      </c>
      <c r="AY18" s="46">
        <f t="shared" si="15"/>
        <v>92.434814405306525</v>
      </c>
      <c r="AZ18" s="46">
        <f t="shared" si="16"/>
        <v>118.50970451820629</v>
      </c>
      <c r="BA18" s="46">
        <f t="shared" si="17"/>
        <v>103.88673248293648</v>
      </c>
      <c r="BB18" s="46">
        <f t="shared" si="18"/>
        <v>91.722435819774091</v>
      </c>
      <c r="BC18" s="46">
        <f t="shared" si="19"/>
        <v>85.427047800250079</v>
      </c>
      <c r="BD18" s="46">
        <f t="shared" si="20"/>
        <v>113.36509339966014</v>
      </c>
      <c r="BE18" s="46">
        <f t="shared" si="21"/>
        <v>90.395272221721342</v>
      </c>
      <c r="BF18" s="46">
        <f t="shared" si="22"/>
        <v>119.76279288172293</v>
      </c>
    </row>
    <row r="19" spans="1:72" x14ac:dyDescent="0.25">
      <c r="A19" s="2"/>
      <c r="B19" s="5">
        <v>16</v>
      </c>
      <c r="C19" s="4">
        <v>3.0300581519073178</v>
      </c>
      <c r="D19" s="4">
        <v>3.2840953626130744</v>
      </c>
      <c r="E19" s="4">
        <v>3.55426560786732</v>
      </c>
      <c r="F19" s="4">
        <v>2.8007005390367996</v>
      </c>
      <c r="G19" s="4">
        <v>2.8299921695810348</v>
      </c>
      <c r="H19" s="4">
        <v>3.4359071055475514</v>
      </c>
      <c r="I19" s="4">
        <v>3.2360093846810201</v>
      </c>
      <c r="J19" s="4">
        <v>3.1297634197745579</v>
      </c>
      <c r="K19" s="24"/>
      <c r="L19" s="14"/>
      <c r="M19" s="2"/>
      <c r="N19" s="5">
        <v>16</v>
      </c>
      <c r="O19" s="39">
        <f t="shared" si="8"/>
        <v>1.4900684209925166</v>
      </c>
      <c r="P19" s="39">
        <f t="shared" si="6"/>
        <v>1.7329266196803037</v>
      </c>
      <c r="Q19" s="39">
        <f t="shared" si="6"/>
        <v>1.9677132395085692</v>
      </c>
      <c r="R19" s="39">
        <f t="shared" si="6"/>
        <v>1.2232546220745943</v>
      </c>
      <c r="S19" s="39">
        <f t="shared" si="6"/>
        <v>1.2770784673799755</v>
      </c>
      <c r="T19" s="39">
        <f t="shared" si="6"/>
        <v>1.934832042507205</v>
      </c>
      <c r="U19" s="39">
        <f t="shared" si="6"/>
        <v>1.7081187257352595</v>
      </c>
      <c r="V19" s="39">
        <f t="shared" si="6"/>
        <v>1.5627432371608612</v>
      </c>
      <c r="W19" s="24"/>
      <c r="X19" s="24"/>
      <c r="Y19" s="24"/>
      <c r="Z19" s="22"/>
      <c r="AA19" s="2"/>
      <c r="AB19" s="5">
        <v>16</v>
      </c>
      <c r="AC19" s="4">
        <f t="shared" si="9"/>
        <v>46.710608808542837</v>
      </c>
      <c r="AD19" s="4">
        <f t="shared" si="7"/>
        <v>61.018542946489568</v>
      </c>
      <c r="AE19" s="4">
        <f t="shared" si="7"/>
        <v>52.895517191090562</v>
      </c>
      <c r="AF19" s="4">
        <f t="shared" si="7"/>
        <v>45.987015867465949</v>
      </c>
      <c r="AG19" s="4">
        <f t="shared" si="7"/>
        <v>42.854982126844817</v>
      </c>
      <c r="AH19" s="4">
        <f t="shared" si="7"/>
        <v>55.920001228531937</v>
      </c>
      <c r="AI19" s="4">
        <f t="shared" si="7"/>
        <v>46.797773307815341</v>
      </c>
      <c r="AJ19" s="4">
        <f t="shared" si="7"/>
        <v>61.284048516112207</v>
      </c>
      <c r="AK19" s="16"/>
      <c r="AL19" s="16"/>
      <c r="AM19" s="16"/>
      <c r="AN19" s="16">
        <v>16</v>
      </c>
      <c r="AO19" s="16">
        <f t="shared" si="10"/>
        <v>51.683561249111655</v>
      </c>
      <c r="AP19" s="24">
        <f t="shared" si="11"/>
        <v>8</v>
      </c>
      <c r="AQ19" s="24">
        <f t="shared" si="12"/>
        <v>7.1486573998748373</v>
      </c>
      <c r="AR19" s="24">
        <f t="shared" si="13"/>
        <v>2.5274320619154449</v>
      </c>
      <c r="AS19" s="24"/>
      <c r="AT19" s="24"/>
      <c r="AU19" s="24"/>
      <c r="AV19" s="24"/>
      <c r="AX19" s="46">
        <f t="shared" si="14"/>
        <v>16</v>
      </c>
      <c r="AY19" s="46">
        <f t="shared" si="15"/>
        <v>92.839681395215848</v>
      </c>
      <c r="AZ19" s="46">
        <f t="shared" si="16"/>
        <v>120.35808181479919</v>
      </c>
      <c r="BA19" s="46">
        <f t="shared" si="17"/>
        <v>105.58139880641349</v>
      </c>
      <c r="BB19" s="46">
        <f t="shared" si="18"/>
        <v>91.934719873188556</v>
      </c>
      <c r="BC19" s="46">
        <f t="shared" si="19"/>
        <v>85.621302173594017</v>
      </c>
      <c r="BD19" s="46">
        <f t="shared" si="20"/>
        <v>112.09418428082989</v>
      </c>
      <c r="BE19" s="46">
        <f t="shared" si="21"/>
        <v>91.887254564809041</v>
      </c>
      <c r="BF19" s="46">
        <f t="shared" si="22"/>
        <v>121.49780306410585</v>
      </c>
    </row>
    <row r="20" spans="1:72" x14ac:dyDescent="0.25">
      <c r="A20" s="24"/>
      <c r="B20" s="5">
        <v>18</v>
      </c>
      <c r="C20" s="4">
        <v>3.0533056144679129</v>
      </c>
      <c r="D20" s="4">
        <v>3.3035452993292562</v>
      </c>
      <c r="E20" s="4">
        <v>3.70002850254187</v>
      </c>
      <c r="F20" s="4">
        <v>2.8196276279917929</v>
      </c>
      <c r="G20" s="4">
        <v>2.8530802301934823</v>
      </c>
      <c r="H20" s="4">
        <v>3.4534964877521617</v>
      </c>
      <c r="I20" s="4">
        <v>3.2963376075277289</v>
      </c>
      <c r="J20" s="4">
        <v>3.1690704150141005</v>
      </c>
      <c r="K20" s="24"/>
      <c r="L20" s="14"/>
      <c r="M20" s="24"/>
      <c r="N20" s="5">
        <v>18</v>
      </c>
      <c r="O20" s="39">
        <f t="shared" si="8"/>
        <v>1.5133158835531118</v>
      </c>
      <c r="P20" s="39">
        <f t="shared" si="6"/>
        <v>1.7523765563964855</v>
      </c>
      <c r="Q20" s="39">
        <f t="shared" si="6"/>
        <v>2.1134761341831192</v>
      </c>
      <c r="R20" s="39">
        <f t="shared" si="6"/>
        <v>1.2421817110295876</v>
      </c>
      <c r="S20" s="39">
        <f t="shared" si="6"/>
        <v>1.300166527992423</v>
      </c>
      <c r="T20" s="39">
        <f t="shared" si="6"/>
        <v>1.9524214247118152</v>
      </c>
      <c r="U20" s="39">
        <f t="shared" si="6"/>
        <v>1.7684469485819683</v>
      </c>
      <c r="V20" s="39">
        <f t="shared" si="6"/>
        <v>1.6020502324004038</v>
      </c>
      <c r="W20" s="24"/>
      <c r="X20" s="24"/>
      <c r="Y20" s="24"/>
      <c r="Z20" s="22"/>
      <c r="AA20" s="24"/>
      <c r="AB20" s="5">
        <v>18</v>
      </c>
      <c r="AC20" s="4">
        <f t="shared" si="9"/>
        <v>47.439369390379674</v>
      </c>
      <c r="AD20" s="4">
        <f t="shared" si="7"/>
        <v>61.703399873115693</v>
      </c>
      <c r="AE20" s="4">
        <f t="shared" si="7"/>
        <v>56.813874574815017</v>
      </c>
      <c r="AF20" s="4">
        <f t="shared" si="7"/>
        <v>46.698560565022092</v>
      </c>
      <c r="AG20" s="4">
        <f t="shared" si="7"/>
        <v>43.629749261490709</v>
      </c>
      <c r="AH20" s="4">
        <f t="shared" si="7"/>
        <v>56.428364876064023</v>
      </c>
      <c r="AI20" s="4">
        <f t="shared" si="7"/>
        <v>48.450601331012834</v>
      </c>
      <c r="AJ20" s="4">
        <f t="shared" si="7"/>
        <v>62.825499309819762</v>
      </c>
      <c r="AK20" s="16"/>
      <c r="AL20" s="16"/>
      <c r="AM20" s="16"/>
      <c r="AN20" s="16">
        <v>18</v>
      </c>
      <c r="AO20" s="16">
        <f t="shared" si="10"/>
        <v>52.998677397714978</v>
      </c>
      <c r="AP20" s="24">
        <f t="shared" si="11"/>
        <v>8</v>
      </c>
      <c r="AQ20" s="24">
        <f t="shared" si="12"/>
        <v>7.3457110510780304</v>
      </c>
      <c r="AR20" s="24">
        <f t="shared" si="13"/>
        <v>2.5971010484271182</v>
      </c>
      <c r="AS20" s="24"/>
      <c r="AT20" s="24"/>
      <c r="AU20" s="24"/>
      <c r="AV20" s="24"/>
      <c r="AX20" s="46">
        <f t="shared" si="14"/>
        <v>18</v>
      </c>
      <c r="AY20" s="46">
        <f t="shared" si="15"/>
        <v>94.149978198922511</v>
      </c>
      <c r="AZ20" s="46">
        <f t="shared" si="16"/>
        <v>122.72194281960526</v>
      </c>
      <c r="BA20" s="46">
        <f t="shared" si="17"/>
        <v>109.70939176590558</v>
      </c>
      <c r="BB20" s="46">
        <f t="shared" si="18"/>
        <v>92.685576432488034</v>
      </c>
      <c r="BC20" s="46">
        <f t="shared" si="19"/>
        <v>86.484731388335518</v>
      </c>
      <c r="BD20" s="46">
        <f t="shared" si="20"/>
        <v>112.34836610459595</v>
      </c>
      <c r="BE20" s="46">
        <f t="shared" si="21"/>
        <v>95.248374638828182</v>
      </c>
      <c r="BF20" s="46">
        <f t="shared" si="22"/>
        <v>124.10954782593197</v>
      </c>
    </row>
    <row r="21" spans="1:72" x14ac:dyDescent="0.25">
      <c r="A21" s="24"/>
      <c r="B21" s="5">
        <v>20</v>
      </c>
      <c r="C21" s="4">
        <v>3.1013268881410623</v>
      </c>
      <c r="D21" s="4">
        <v>3.3470462330600674</v>
      </c>
      <c r="E21" s="4">
        <v>3.7456588526091537</v>
      </c>
      <c r="F21" s="4">
        <v>2.8562269712749275</v>
      </c>
      <c r="G21" s="4">
        <v>2.8746485630113967</v>
      </c>
      <c r="H21" s="4">
        <v>3.488675252161384</v>
      </c>
      <c r="I21" s="4">
        <v>3.345733870529731</v>
      </c>
      <c r="J21" s="4">
        <v>3.2058951549888861</v>
      </c>
      <c r="K21" s="24"/>
      <c r="L21" s="14"/>
      <c r="M21" s="24"/>
      <c r="N21" s="5">
        <v>20</v>
      </c>
      <c r="O21" s="39">
        <f t="shared" si="8"/>
        <v>1.5613371572262611</v>
      </c>
      <c r="P21" s="39">
        <f t="shared" si="6"/>
        <v>1.7958774901272967</v>
      </c>
      <c r="Q21" s="39">
        <f t="shared" si="6"/>
        <v>2.1591064842504029</v>
      </c>
      <c r="R21" s="39">
        <f t="shared" si="6"/>
        <v>1.2787810543127223</v>
      </c>
      <c r="S21" s="39">
        <f t="shared" si="6"/>
        <v>1.3217348608103374</v>
      </c>
      <c r="T21" s="39">
        <f t="shared" si="6"/>
        <v>1.9876001891210375</v>
      </c>
      <c r="U21" s="39">
        <f t="shared" si="6"/>
        <v>1.8178432115839704</v>
      </c>
      <c r="V21" s="39">
        <f t="shared" si="6"/>
        <v>1.6388749723751894</v>
      </c>
      <c r="W21" s="24"/>
      <c r="X21" s="24"/>
      <c r="Y21" s="24"/>
      <c r="Z21" s="22"/>
      <c r="AA21" s="24"/>
      <c r="AB21" s="5">
        <v>20</v>
      </c>
      <c r="AC21" s="4">
        <f t="shared" si="9"/>
        <v>48.944738471042662</v>
      </c>
      <c r="AD21" s="4">
        <f t="shared" si="7"/>
        <v>63.23512289180622</v>
      </c>
      <c r="AE21" s="4">
        <f t="shared" si="7"/>
        <v>58.040496888451678</v>
      </c>
      <c r="AF21" s="4">
        <f t="shared" si="7"/>
        <v>48.074475726042188</v>
      </c>
      <c r="AG21" s="4">
        <f t="shared" si="7"/>
        <v>44.353518819138834</v>
      </c>
      <c r="AH21" s="4">
        <f t="shared" si="7"/>
        <v>57.445092171128252</v>
      </c>
      <c r="AI21" s="4">
        <f t="shared" si="7"/>
        <v>49.803923605040289</v>
      </c>
      <c r="AJ21" s="4">
        <f t="shared" si="7"/>
        <v>64.269606759811353</v>
      </c>
      <c r="AK21" s="16"/>
      <c r="AL21" s="16"/>
      <c r="AM21" s="16"/>
      <c r="AN21" s="16">
        <v>20</v>
      </c>
      <c r="AO21" s="16">
        <f t="shared" si="10"/>
        <v>54.270871916557681</v>
      </c>
      <c r="AP21" s="24">
        <f t="shared" si="11"/>
        <v>8</v>
      </c>
      <c r="AQ21" s="24">
        <f t="shared" si="12"/>
        <v>7.461221496818613</v>
      </c>
      <c r="AR21" s="24">
        <f t="shared" si="13"/>
        <v>2.6379401581676416</v>
      </c>
      <c r="AS21" s="24"/>
      <c r="AT21" s="24"/>
      <c r="AU21" s="24"/>
      <c r="AV21" s="24"/>
      <c r="AX21" s="46">
        <f t="shared" si="14"/>
        <v>20</v>
      </c>
      <c r="AY21" s="46">
        <f t="shared" si="15"/>
        <v>96.384107861422336</v>
      </c>
      <c r="AZ21" s="46">
        <f t="shared" si="16"/>
        <v>124.93852276492191</v>
      </c>
      <c r="BA21" s="46">
        <f t="shared" si="17"/>
        <v>114.85437146326669</v>
      </c>
      <c r="BB21" s="46">
        <f t="shared" si="18"/>
        <v>94.773036291064273</v>
      </c>
      <c r="BC21" s="46">
        <f t="shared" si="19"/>
        <v>87.983268080629543</v>
      </c>
      <c r="BD21" s="46">
        <f t="shared" si="20"/>
        <v>113.87345704719228</v>
      </c>
      <c r="BE21" s="46">
        <f t="shared" si="21"/>
        <v>98.254524936053116</v>
      </c>
      <c r="BF21" s="46">
        <f t="shared" si="22"/>
        <v>127.09510606963111</v>
      </c>
    </row>
    <row r="22" spans="1:72" x14ac:dyDescent="0.25">
      <c r="A22" s="24"/>
      <c r="B22" s="5">
        <v>22</v>
      </c>
      <c r="C22" s="4">
        <v>3.1336150305863328</v>
      </c>
      <c r="D22" s="4">
        <v>3.4056051823130828</v>
      </c>
      <c r="E22" s="4">
        <v>3.7646410782371453</v>
      </c>
      <c r="F22" s="4">
        <v>2.9031787002295784</v>
      </c>
      <c r="G22" s="4">
        <v>2.8820825556554723</v>
      </c>
      <c r="H22" s="4">
        <v>3.4974699432636882</v>
      </c>
      <c r="I22" s="4">
        <v>3.3966484612879437</v>
      </c>
      <c r="J22" s="4">
        <v>3.2388768791088198</v>
      </c>
      <c r="K22" s="24"/>
      <c r="L22" s="14"/>
      <c r="M22" s="24"/>
      <c r="N22" s="5">
        <v>22</v>
      </c>
      <c r="O22" s="39">
        <f t="shared" si="8"/>
        <v>1.5936252996715317</v>
      </c>
      <c r="P22" s="39">
        <f t="shared" si="6"/>
        <v>1.8544364393803121</v>
      </c>
      <c r="Q22" s="39">
        <f t="shared" si="6"/>
        <v>2.1780887098783945</v>
      </c>
      <c r="R22" s="39">
        <f t="shared" si="6"/>
        <v>1.3257327832673731</v>
      </c>
      <c r="S22" s="39">
        <f t="shared" si="6"/>
        <v>1.329168853454413</v>
      </c>
      <c r="T22" s="39">
        <f t="shared" si="6"/>
        <v>1.9963948802233418</v>
      </c>
      <c r="U22" s="39">
        <f t="shared" si="6"/>
        <v>1.8687578023421831</v>
      </c>
      <c r="V22" s="39">
        <f t="shared" si="6"/>
        <v>1.6718566964951231</v>
      </c>
      <c r="W22" s="24"/>
      <c r="X22" s="24"/>
      <c r="Y22" s="24"/>
      <c r="Z22" s="22"/>
      <c r="AA22" s="24"/>
      <c r="AB22" s="5">
        <v>22</v>
      </c>
      <c r="AC22" s="4">
        <f t="shared" si="9"/>
        <v>49.956905945816032</v>
      </c>
      <c r="AD22" s="4">
        <f t="shared" si="7"/>
        <v>65.297057724658885</v>
      </c>
      <c r="AE22" s="4">
        <f t="shared" si="7"/>
        <v>58.55077177092457</v>
      </c>
      <c r="AF22" s="4">
        <f t="shared" si="7"/>
        <v>49.839578318322289</v>
      </c>
      <c r="AG22" s="4">
        <f t="shared" si="7"/>
        <v>44.602981659544064</v>
      </c>
      <c r="AH22" s="4">
        <f t="shared" si="7"/>
        <v>57.69927399489427</v>
      </c>
      <c r="AI22" s="4">
        <f t="shared" si="7"/>
        <v>51.198843899785849</v>
      </c>
      <c r="AJ22" s="4">
        <f t="shared" si="7"/>
        <v>65.563007705691106</v>
      </c>
      <c r="AK22" s="16"/>
      <c r="AL22" s="16"/>
      <c r="AM22" s="16"/>
      <c r="AN22" s="16">
        <v>22</v>
      </c>
      <c r="AO22" s="16">
        <f t="shared" si="10"/>
        <v>55.338552627454632</v>
      </c>
      <c r="AP22" s="24">
        <f t="shared" si="11"/>
        <v>8</v>
      </c>
      <c r="AQ22" s="24">
        <f t="shared" si="12"/>
        <v>7.6643252841959058</v>
      </c>
      <c r="AR22" s="24">
        <f t="shared" si="13"/>
        <v>2.7097481908372187</v>
      </c>
      <c r="AS22" s="24"/>
      <c r="AT22" s="24"/>
      <c r="AU22" s="24"/>
      <c r="AV22" s="24"/>
      <c r="AX22" s="46">
        <f t="shared" si="14"/>
        <v>22</v>
      </c>
      <c r="AY22" s="46">
        <f t="shared" si="15"/>
        <v>98.901644416858687</v>
      </c>
      <c r="AZ22" s="46">
        <f t="shared" si="16"/>
        <v>128.5321806164651</v>
      </c>
      <c r="BA22" s="46">
        <f t="shared" si="17"/>
        <v>116.59126865937625</v>
      </c>
      <c r="BB22" s="46">
        <f t="shared" si="18"/>
        <v>97.914054044364477</v>
      </c>
      <c r="BC22" s="46">
        <f t="shared" si="19"/>
        <v>88.956500478682898</v>
      </c>
      <c r="BD22" s="46">
        <f t="shared" si="20"/>
        <v>115.14436616602252</v>
      </c>
      <c r="BE22" s="46">
        <f t="shared" si="21"/>
        <v>101.00276750482614</v>
      </c>
      <c r="BF22" s="46">
        <f t="shared" si="22"/>
        <v>129.83261446550245</v>
      </c>
    </row>
    <row r="23" spans="1:72" x14ac:dyDescent="0.25">
      <c r="A23" s="24"/>
      <c r="B23" s="5">
        <v>24</v>
      </c>
      <c r="C23" s="4">
        <v>3.1534575617617913</v>
      </c>
      <c r="D23" s="4">
        <v>3.451197507088644</v>
      </c>
      <c r="E23" s="4">
        <v>3.8215877551211159</v>
      </c>
      <c r="F23" s="4">
        <v>2.9831744076912865</v>
      </c>
      <c r="G23" s="4">
        <v>2.9165126076339227</v>
      </c>
      <c r="H23" s="4">
        <v>3.5414433987752165</v>
      </c>
      <c r="I23" s="4">
        <v>3.4256991323567441</v>
      </c>
      <c r="J23" s="4">
        <v>3.2931180693837425</v>
      </c>
      <c r="K23" s="24"/>
      <c r="L23" s="14"/>
      <c r="M23" s="24"/>
      <c r="N23" s="5">
        <v>24</v>
      </c>
      <c r="O23" s="39">
        <f t="shared" si="8"/>
        <v>1.6134678308469901</v>
      </c>
      <c r="P23" s="39">
        <f t="shared" si="6"/>
        <v>1.9000287641558733</v>
      </c>
      <c r="Q23" s="39">
        <f t="shared" si="6"/>
        <v>2.2350353867623651</v>
      </c>
      <c r="R23" s="39">
        <f t="shared" si="6"/>
        <v>1.4057284907290812</v>
      </c>
      <c r="S23" s="39">
        <f t="shared" si="6"/>
        <v>1.3635989054328634</v>
      </c>
      <c r="T23" s="39">
        <f t="shared" si="6"/>
        <v>2.0403683357348701</v>
      </c>
      <c r="U23" s="39">
        <f t="shared" si="6"/>
        <v>1.8978084734109835</v>
      </c>
      <c r="V23" s="39">
        <f t="shared" si="6"/>
        <v>1.7260978867700458</v>
      </c>
      <c r="W23" s="24"/>
      <c r="X23" s="24"/>
      <c r="Y23" s="24"/>
      <c r="Z23" s="22"/>
      <c r="AA23" s="24"/>
      <c r="AB23" s="5">
        <v>24</v>
      </c>
      <c r="AC23" s="4">
        <f t="shared" si="9"/>
        <v>50.578928866676797</v>
      </c>
      <c r="AD23" s="4">
        <f t="shared" si="7"/>
        <v>66.902421273094134</v>
      </c>
      <c r="AE23" s="4">
        <f t="shared" si="7"/>
        <v>60.081596418343132</v>
      </c>
      <c r="AF23" s="4">
        <f t="shared" si="7"/>
        <v>52.846935741694779</v>
      </c>
      <c r="AG23" s="4">
        <f t="shared" si="7"/>
        <v>45.758352531304148</v>
      </c>
      <c r="AH23" s="4">
        <f t="shared" si="7"/>
        <v>58.970183113724566</v>
      </c>
      <c r="AI23" s="4">
        <f t="shared" si="7"/>
        <v>51.994752696191334</v>
      </c>
      <c r="AJ23" s="4">
        <f t="shared" si="7"/>
        <v>67.690113206668471</v>
      </c>
      <c r="AK23" s="16"/>
      <c r="AL23" s="16"/>
      <c r="AM23" s="16"/>
      <c r="AN23" s="16">
        <v>24</v>
      </c>
      <c r="AO23" s="16">
        <f t="shared" si="10"/>
        <v>56.852910480962166</v>
      </c>
      <c r="AP23" s="24">
        <f t="shared" si="11"/>
        <v>8</v>
      </c>
      <c r="AQ23" s="24">
        <f t="shared" si="12"/>
        <v>7.8871185978061256</v>
      </c>
      <c r="AR23" s="24">
        <f t="shared" si="13"/>
        <v>2.7885175222656224</v>
      </c>
      <c r="AS23" s="24"/>
      <c r="AT23" s="24"/>
      <c r="AU23" s="24"/>
      <c r="AV23" s="24"/>
      <c r="AX23" s="46">
        <f t="shared" si="14"/>
        <v>24</v>
      </c>
      <c r="AY23" s="46">
        <f t="shared" si="15"/>
        <v>100.53583481249282</v>
      </c>
      <c r="AZ23" s="46">
        <f t="shared" si="16"/>
        <v>132.19947899775303</v>
      </c>
      <c r="BA23" s="46">
        <f t="shared" si="17"/>
        <v>118.63236818926771</v>
      </c>
      <c r="BB23" s="46">
        <f t="shared" si="18"/>
        <v>102.68651406001706</v>
      </c>
      <c r="BC23" s="46">
        <f t="shared" si="19"/>
        <v>90.361334190848211</v>
      </c>
      <c r="BD23" s="46">
        <f t="shared" si="20"/>
        <v>116.66945710861884</v>
      </c>
      <c r="BE23" s="46">
        <f t="shared" si="21"/>
        <v>103.19359659597718</v>
      </c>
      <c r="BF23" s="46">
        <f t="shared" si="22"/>
        <v>133.25312091235958</v>
      </c>
      <c r="BL23" s="18" t="s">
        <v>230</v>
      </c>
      <c r="BP23" s="46" t="s">
        <v>191</v>
      </c>
    </row>
    <row r="24" spans="1:72" x14ac:dyDescent="0.25">
      <c r="A24" s="24"/>
      <c r="B24" s="5">
        <v>26</v>
      </c>
      <c r="C24" s="4">
        <v>3.1158859050982031</v>
      </c>
      <c r="D24" s="4">
        <v>3.4102062426115345</v>
      </c>
      <c r="E24" s="4">
        <v>3.8515212647652532</v>
      </c>
      <c r="F24" s="4">
        <v>3.0378642835115128</v>
      </c>
      <c r="G24" s="4">
        <v>2.9323867508999606</v>
      </c>
      <c r="H24" s="4">
        <v>3.5326487076729105</v>
      </c>
      <c r="I24" s="4">
        <v>3.4645683229156989</v>
      </c>
      <c r="J24" s="4">
        <v>3.3079946354470651</v>
      </c>
      <c r="K24" s="24"/>
      <c r="L24" s="14"/>
      <c r="M24" s="24"/>
      <c r="N24" s="5">
        <v>26</v>
      </c>
      <c r="O24" s="39">
        <f>C24-C$8</f>
        <v>1.5758961741834019</v>
      </c>
      <c r="P24" s="39">
        <f t="shared" si="6"/>
        <v>1.8590374996787637</v>
      </c>
      <c r="Q24" s="39">
        <f t="shared" si="6"/>
        <v>2.2649688964065025</v>
      </c>
      <c r="R24" s="39">
        <f t="shared" si="6"/>
        <v>1.4604183665493076</v>
      </c>
      <c r="S24" s="39">
        <f t="shared" si="6"/>
        <v>1.3794730486989013</v>
      </c>
      <c r="T24" s="39">
        <f t="shared" si="6"/>
        <v>2.0315736446325641</v>
      </c>
      <c r="U24" s="39">
        <f t="shared" si="6"/>
        <v>1.9366776639699383</v>
      </c>
      <c r="V24" s="39">
        <f t="shared" si="6"/>
        <v>1.7409744528333684</v>
      </c>
      <c r="W24" s="24"/>
      <c r="X24" s="24"/>
      <c r="Y24" s="24"/>
      <c r="Z24" s="22"/>
      <c r="AA24" s="24"/>
      <c r="AB24" s="5">
        <v>26</v>
      </c>
      <c r="AC24" s="4">
        <f t="shared" si="9"/>
        <v>49.401133986940494</v>
      </c>
      <c r="AD24" s="4">
        <f t="shared" si="7"/>
        <v>65.459066890097318</v>
      </c>
      <c r="AE24" s="4">
        <f t="shared" si="7"/>
        <v>60.886260656088766</v>
      </c>
      <c r="AF24" s="4">
        <f t="shared" si="7"/>
        <v>54.902946110876222</v>
      </c>
      <c r="AG24" s="4">
        <f t="shared" si="7"/>
        <v>46.291041902647699</v>
      </c>
      <c r="AH24" s="4">
        <f t="shared" si="7"/>
        <v>58.716001289958498</v>
      </c>
      <c r="AI24" s="4">
        <f t="shared" si="7"/>
        <v>53.059662026573662</v>
      </c>
      <c r="AJ24" s="4">
        <f t="shared" si="7"/>
        <v>68.273507954249752</v>
      </c>
      <c r="AK24" s="16"/>
      <c r="AL24" s="16"/>
      <c r="AM24" s="16"/>
      <c r="AN24" s="16">
        <v>26</v>
      </c>
      <c r="AO24" s="16">
        <f>AVERAGE(AC24:AJ24)</f>
        <v>57.123702602179058</v>
      </c>
      <c r="AP24" s="24">
        <f t="shared" si="11"/>
        <v>8</v>
      </c>
      <c r="AQ24" s="24">
        <f>STDEV(AC24:AJ24)</f>
        <v>7.6431248701372247</v>
      </c>
      <c r="AR24" s="24">
        <f t="shared" si="13"/>
        <v>2.7022527125647908</v>
      </c>
      <c r="AS24" s="24"/>
      <c r="AT24" s="24"/>
      <c r="AU24" s="24"/>
      <c r="AV24" s="24"/>
      <c r="AX24" s="46">
        <f t="shared" si="14"/>
        <v>26</v>
      </c>
      <c r="AY24" s="46">
        <f t="shared" si="15"/>
        <v>99.980062853617284</v>
      </c>
      <c r="AZ24" s="46">
        <f t="shared" si="16"/>
        <v>132.36148816319144</v>
      </c>
      <c r="BA24" s="46">
        <f t="shared" si="17"/>
        <v>120.96785707443189</v>
      </c>
      <c r="BB24" s="46">
        <f t="shared" si="18"/>
        <v>107.74988185257101</v>
      </c>
      <c r="BC24" s="46">
        <f t="shared" si="19"/>
        <v>92.049394433951846</v>
      </c>
      <c r="BD24" s="46">
        <f t="shared" si="20"/>
        <v>117.68618440368306</v>
      </c>
      <c r="BE24" s="46">
        <f t="shared" si="21"/>
        <v>105.05441472276499</v>
      </c>
      <c r="BF24" s="46">
        <f t="shared" si="22"/>
        <v>135.96362116091822</v>
      </c>
      <c r="BG24" s="46" t="s">
        <v>106</v>
      </c>
      <c r="BH24" s="46" t="s">
        <v>25</v>
      </c>
      <c r="BI24" s="46" t="s">
        <v>26</v>
      </c>
      <c r="BJ24" s="46" t="s">
        <v>27</v>
      </c>
      <c r="BL24" s="46" t="s">
        <v>114</v>
      </c>
      <c r="BP24" s="46" t="s">
        <v>194</v>
      </c>
      <c r="BQ24" s="46" t="s">
        <v>27</v>
      </c>
      <c r="BR24" s="46" t="s">
        <v>194</v>
      </c>
      <c r="BS24" s="46" t="s">
        <v>27</v>
      </c>
    </row>
    <row r="25" spans="1:72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1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2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Y25" s="44">
        <f>SUM(AY12:AY24)</f>
        <v>1151.3607459042428</v>
      </c>
      <c r="AZ25" s="44">
        <f t="shared" ref="AZ25:BF25" si="23">SUM(AZ12:AZ24)</f>
        <v>1407.9701084545113</v>
      </c>
      <c r="BA25" s="44">
        <f t="shared" si="23"/>
        <v>1333.3096000560317</v>
      </c>
      <c r="BB25" s="44">
        <f t="shared" si="23"/>
        <v>1031.6533253605203</v>
      </c>
      <c r="BC25" s="44">
        <f t="shared" si="23"/>
        <v>1001.2059605463184</v>
      </c>
      <c r="BD25" s="44">
        <f t="shared" si="23"/>
        <v>1362.1603935622843</v>
      </c>
      <c r="BE25" s="44">
        <f t="shared" si="23"/>
        <v>1091.4017231769269</v>
      </c>
      <c r="BF25" s="44">
        <f t="shared" si="23"/>
        <v>1440.8174929515944</v>
      </c>
      <c r="BG25" s="44">
        <f>AVERAGE(AY25:BF25)</f>
        <v>1227.4849187515538</v>
      </c>
      <c r="BH25" s="46">
        <f>COUNT(AY25:BF25)</f>
        <v>8</v>
      </c>
      <c r="BI25" s="46">
        <f>STDEV(AY25:BF25)</f>
        <v>177.79914161436167</v>
      </c>
      <c r="BJ25" s="46">
        <f>(BI25)/SQRT(BH25)</f>
        <v>62.861489362331206</v>
      </c>
      <c r="BL25" s="38">
        <f>TTEST('Antagonistas C'!AY25:BF25,AY25:BF25,1,2)</f>
        <v>5.1439600391027324E-2</v>
      </c>
      <c r="BP25" s="46" t="s">
        <v>192</v>
      </c>
      <c r="BQ25" s="46" t="s">
        <v>192</v>
      </c>
      <c r="BR25" s="46" t="s">
        <v>193</v>
      </c>
      <c r="BS25" s="46" t="s">
        <v>193</v>
      </c>
    </row>
    <row r="26" spans="1:72" x14ac:dyDescent="0.25">
      <c r="A26" s="2"/>
      <c r="B26" s="211" t="s">
        <v>93</v>
      </c>
      <c r="C26" s="212"/>
      <c r="D26" s="212"/>
      <c r="E26" s="212"/>
      <c r="F26" s="212"/>
      <c r="G26" s="212"/>
      <c r="H26" s="212"/>
      <c r="I26" s="212"/>
      <c r="J26" s="212"/>
      <c r="K26" s="16"/>
      <c r="L26" s="14"/>
      <c r="M26" s="2"/>
      <c r="N26" s="211" t="s">
        <v>96</v>
      </c>
      <c r="O26" s="212"/>
      <c r="P26" s="212"/>
      <c r="Q26" s="212"/>
      <c r="R26" s="212"/>
      <c r="S26" s="212"/>
      <c r="T26" s="212"/>
      <c r="U26" s="212"/>
      <c r="V26" s="212"/>
      <c r="W26" s="24"/>
      <c r="X26" s="24"/>
      <c r="Y26" s="24"/>
      <c r="Z26" s="14"/>
      <c r="AA26" s="2"/>
      <c r="AB26" s="211" t="s">
        <v>99</v>
      </c>
      <c r="AC26" s="212"/>
      <c r="AD26" s="212"/>
      <c r="AE26" s="212"/>
      <c r="AF26" s="212"/>
      <c r="AG26" s="212"/>
      <c r="AH26" s="212"/>
      <c r="AI26" s="212"/>
      <c r="AJ26" s="212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Y26" s="46">
        <v>100</v>
      </c>
      <c r="AZ26" s="46">
        <v>100</v>
      </c>
      <c r="BA26" s="46">
        <v>100</v>
      </c>
      <c r="BB26" s="46">
        <v>100</v>
      </c>
      <c r="BC26" s="46">
        <v>100</v>
      </c>
      <c r="BD26" s="46">
        <v>100</v>
      </c>
      <c r="BE26" s="46">
        <v>100</v>
      </c>
      <c r="BF26" s="46">
        <v>100</v>
      </c>
      <c r="BG26" s="46">
        <v>100</v>
      </c>
      <c r="BO26" s="161" t="str">
        <f>AY9</f>
        <v>Área bajo la curva 5-HT 10-4</v>
      </c>
      <c r="BP26" s="46">
        <f>'Antagonistas C'!BG25</f>
        <v>1022.5199504553856</v>
      </c>
      <c r="BQ26" s="46">
        <f>'Antagonistas C'!BJ25</f>
        <v>99.218848778282307</v>
      </c>
      <c r="BR26" s="46">
        <f>BG25</f>
        <v>1227.4849187515538</v>
      </c>
      <c r="BS26" s="46">
        <f>BJ25</f>
        <v>62.861489362331206</v>
      </c>
      <c r="BT26" s="38">
        <f>BL25</f>
        <v>5.1439600391027324E-2</v>
      </c>
    </row>
    <row r="27" spans="1:72" x14ac:dyDescent="0.25">
      <c r="A27" s="2"/>
      <c r="B27" s="8" t="s">
        <v>5</v>
      </c>
      <c r="C27" s="9" t="s">
        <v>6</v>
      </c>
      <c r="D27" s="9" t="s">
        <v>7</v>
      </c>
      <c r="E27" s="9" t="s">
        <v>8</v>
      </c>
      <c r="F27" s="9" t="s">
        <v>9</v>
      </c>
      <c r="G27" s="9" t="s">
        <v>10</v>
      </c>
      <c r="H27" s="9" t="s">
        <v>11</v>
      </c>
      <c r="I27" s="9" t="s">
        <v>12</v>
      </c>
      <c r="J27" s="9" t="s">
        <v>13</v>
      </c>
      <c r="K27" s="16"/>
      <c r="L27" s="14"/>
      <c r="M27" s="2"/>
      <c r="N27" s="8" t="s">
        <v>5</v>
      </c>
      <c r="O27" s="9" t="s">
        <v>6</v>
      </c>
      <c r="P27" s="9" t="s">
        <v>7</v>
      </c>
      <c r="Q27" s="9" t="s">
        <v>8</v>
      </c>
      <c r="R27" s="9" t="s">
        <v>9</v>
      </c>
      <c r="S27" s="9" t="s">
        <v>10</v>
      </c>
      <c r="T27" s="9" t="s">
        <v>11</v>
      </c>
      <c r="U27" s="9" t="s">
        <v>12</v>
      </c>
      <c r="V27" s="9" t="s">
        <v>13</v>
      </c>
      <c r="W27" s="24"/>
      <c r="X27" s="24"/>
      <c r="Y27" s="24"/>
      <c r="Z27" s="14"/>
      <c r="AA27" s="2"/>
      <c r="AB27" s="8" t="s">
        <v>5</v>
      </c>
      <c r="AC27" s="9" t="s">
        <v>6</v>
      </c>
      <c r="AD27" s="9" t="s">
        <v>7</v>
      </c>
      <c r="AE27" s="9" t="s">
        <v>8</v>
      </c>
      <c r="AF27" s="9" t="s">
        <v>9</v>
      </c>
      <c r="AG27" s="9" t="s">
        <v>10</v>
      </c>
      <c r="AH27" s="9" t="s">
        <v>11</v>
      </c>
      <c r="AI27" s="9" t="s">
        <v>12</v>
      </c>
      <c r="AJ27" s="9" t="s">
        <v>13</v>
      </c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BO27" s="161" t="str">
        <f>AY32</f>
        <v>Área bajo la curva MDL 100907</v>
      </c>
      <c r="BP27" s="46">
        <f>'Antagonistas C'!BG48</f>
        <v>250.02811175994134</v>
      </c>
      <c r="BQ27" s="46">
        <f>'Antagonistas C'!BJ48</f>
        <v>11.552017429297861</v>
      </c>
      <c r="BR27" s="46">
        <f>BG48</f>
        <v>289.45206674874453</v>
      </c>
      <c r="BS27" s="46">
        <f>BJ48</f>
        <v>37.28493720324137</v>
      </c>
      <c r="BT27" s="38">
        <f>BL48</f>
        <v>0.1648162432791701</v>
      </c>
    </row>
    <row r="28" spans="1:72" x14ac:dyDescent="0.25">
      <c r="A28" s="2"/>
      <c r="B28" s="3" t="s">
        <v>14</v>
      </c>
      <c r="C28" s="3">
        <v>1.4</v>
      </c>
      <c r="D28" s="3">
        <v>1.5</v>
      </c>
      <c r="E28" s="3">
        <v>1.44</v>
      </c>
      <c r="F28" s="3">
        <v>1.45</v>
      </c>
      <c r="G28" s="3">
        <v>1.48</v>
      </c>
      <c r="H28" s="3">
        <v>1.48</v>
      </c>
      <c r="I28" s="3">
        <v>1.43</v>
      </c>
      <c r="J28" s="3">
        <v>1.52</v>
      </c>
      <c r="K28" s="24"/>
      <c r="L28" s="14"/>
      <c r="M28" s="2"/>
      <c r="N28" s="3" t="s">
        <v>14</v>
      </c>
      <c r="O28" s="3">
        <v>1.4</v>
      </c>
      <c r="P28" s="3">
        <v>1.5</v>
      </c>
      <c r="Q28" s="3">
        <v>1.44</v>
      </c>
      <c r="R28" s="3">
        <v>1.45</v>
      </c>
      <c r="S28" s="3">
        <v>1.48</v>
      </c>
      <c r="T28" s="3">
        <v>1.48</v>
      </c>
      <c r="U28" s="3">
        <v>1.43</v>
      </c>
      <c r="V28" s="3">
        <v>1.52</v>
      </c>
      <c r="W28" s="24"/>
      <c r="X28" s="24"/>
      <c r="Y28" s="24"/>
      <c r="Z28" s="22"/>
      <c r="AA28" s="2"/>
      <c r="AB28" s="3" t="s">
        <v>14</v>
      </c>
      <c r="AC28" s="3">
        <f>O28</f>
        <v>1.4</v>
      </c>
      <c r="AD28" s="3">
        <f t="shared" ref="AD28:AJ33" si="24">P28</f>
        <v>1.5</v>
      </c>
      <c r="AE28" s="3">
        <f t="shared" si="24"/>
        <v>1.44</v>
      </c>
      <c r="AF28" s="3">
        <f t="shared" si="24"/>
        <v>1.45</v>
      </c>
      <c r="AG28" s="3">
        <f t="shared" si="24"/>
        <v>1.48</v>
      </c>
      <c r="AH28" s="3">
        <f t="shared" si="24"/>
        <v>1.48</v>
      </c>
      <c r="AI28" s="3">
        <f t="shared" si="24"/>
        <v>1.43</v>
      </c>
      <c r="AJ28" s="3">
        <f t="shared" si="24"/>
        <v>1.52</v>
      </c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BO28" s="161" t="str">
        <f>AY78</f>
        <v>Área bajo la curva RS 127445</v>
      </c>
      <c r="BP28" s="46">
        <f>'Antagonistas C'!BG94</f>
        <v>891.58880291066339</v>
      </c>
      <c r="BQ28" s="46">
        <f>'Antagonistas C'!BJ94</f>
        <v>57.178348204204916</v>
      </c>
      <c r="BR28" s="46">
        <f>BG94</f>
        <v>1109.5680871451586</v>
      </c>
      <c r="BS28" s="46">
        <f>BJ94</f>
        <v>59.269698074481795</v>
      </c>
      <c r="BT28" s="38">
        <f>BL94</f>
        <v>9.5734096560197938E-3</v>
      </c>
    </row>
    <row r="29" spans="1:72" x14ac:dyDescent="0.25">
      <c r="A29" s="2"/>
      <c r="B29" s="3" t="s">
        <v>15</v>
      </c>
      <c r="C29" s="3">
        <v>3.8</v>
      </c>
      <c r="D29" s="3">
        <v>4.2</v>
      </c>
      <c r="E29" s="3">
        <v>5.0999999999999996</v>
      </c>
      <c r="F29" s="3">
        <v>7</v>
      </c>
      <c r="G29" s="3">
        <v>5.89</v>
      </c>
      <c r="H29" s="3">
        <v>4.33</v>
      </c>
      <c r="I29" s="3">
        <v>7.5</v>
      </c>
      <c r="J29" s="3">
        <v>4.9000000000000004</v>
      </c>
      <c r="K29" s="24"/>
      <c r="L29" s="14"/>
      <c r="M29" s="2"/>
      <c r="N29" s="3" t="s">
        <v>15</v>
      </c>
      <c r="O29" s="3">
        <v>3.8</v>
      </c>
      <c r="P29" s="3">
        <v>4.2</v>
      </c>
      <c r="Q29" s="3">
        <v>5.0999999999999996</v>
      </c>
      <c r="R29" s="3">
        <v>7</v>
      </c>
      <c r="S29" s="3">
        <v>5.89</v>
      </c>
      <c r="T29" s="3">
        <v>4.33</v>
      </c>
      <c r="U29" s="3">
        <v>7.5</v>
      </c>
      <c r="V29" s="3">
        <v>4.9000000000000004</v>
      </c>
      <c r="W29" s="24"/>
      <c r="X29" s="24"/>
      <c r="Y29" s="24"/>
      <c r="Z29" s="22"/>
      <c r="AA29" s="2"/>
      <c r="AB29" s="3" t="s">
        <v>15</v>
      </c>
      <c r="AC29" s="3">
        <f t="shared" ref="AC29:AC33" si="25">O29</f>
        <v>3.8</v>
      </c>
      <c r="AD29" s="3">
        <f t="shared" si="24"/>
        <v>4.2</v>
      </c>
      <c r="AE29" s="3">
        <f t="shared" si="24"/>
        <v>5.0999999999999996</v>
      </c>
      <c r="AF29" s="3">
        <f t="shared" si="24"/>
        <v>7</v>
      </c>
      <c r="AG29" s="3">
        <f t="shared" si="24"/>
        <v>5.89</v>
      </c>
      <c r="AH29" s="3">
        <f t="shared" si="24"/>
        <v>4.33</v>
      </c>
      <c r="AI29" s="3">
        <f t="shared" si="24"/>
        <v>7.5</v>
      </c>
      <c r="AJ29" s="3">
        <f t="shared" si="24"/>
        <v>4.9000000000000004</v>
      </c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BO29" s="161" t="str">
        <f>AY55</f>
        <v>Área bajo la curva RS 10221</v>
      </c>
      <c r="BP29" s="46">
        <f>'Antagonistas C'!BG71</f>
        <v>681.48835601776955</v>
      </c>
      <c r="BQ29" s="46">
        <f>'Antagonistas C'!BJ71</f>
        <v>58.62083575205024</v>
      </c>
      <c r="BR29" s="46">
        <f>BG71</f>
        <v>614.76084619462426</v>
      </c>
      <c r="BS29" s="46">
        <f>BJ71</f>
        <v>72.265700600036766</v>
      </c>
      <c r="BT29" s="38">
        <f>BL71</f>
        <v>0.24255369508205599</v>
      </c>
    </row>
    <row r="30" spans="1:72" x14ac:dyDescent="0.25">
      <c r="A30" s="24"/>
      <c r="B30" s="3" t="s">
        <v>16</v>
      </c>
      <c r="C30" s="3">
        <f>C29-C28</f>
        <v>2.4</v>
      </c>
      <c r="D30" s="3">
        <f t="shared" ref="D30:J30" si="26">D29-D28</f>
        <v>2.7</v>
      </c>
      <c r="E30" s="3">
        <f t="shared" si="26"/>
        <v>3.6599999999999997</v>
      </c>
      <c r="F30" s="3">
        <f t="shared" si="26"/>
        <v>5.55</v>
      </c>
      <c r="G30" s="3">
        <f t="shared" si="26"/>
        <v>4.41</v>
      </c>
      <c r="H30" s="3">
        <f t="shared" si="26"/>
        <v>2.85</v>
      </c>
      <c r="I30" s="3">
        <f t="shared" si="26"/>
        <v>6.07</v>
      </c>
      <c r="J30" s="3">
        <f t="shared" si="26"/>
        <v>3.3800000000000003</v>
      </c>
      <c r="K30" s="24"/>
      <c r="L30" s="14"/>
      <c r="M30" s="24"/>
      <c r="N30" s="3" t="s">
        <v>16</v>
      </c>
      <c r="O30" s="3">
        <f>O29-O28</f>
        <v>2.4</v>
      </c>
      <c r="P30" s="3">
        <f t="shared" ref="P30" si="27">P29-P28</f>
        <v>2.7</v>
      </c>
      <c r="Q30" s="3">
        <f t="shared" ref="Q30" si="28">Q29-Q28</f>
        <v>3.6599999999999997</v>
      </c>
      <c r="R30" s="3">
        <f t="shared" ref="R30" si="29">R29-R28</f>
        <v>5.55</v>
      </c>
      <c r="S30" s="3">
        <f t="shared" ref="S30" si="30">S29-S28</f>
        <v>4.41</v>
      </c>
      <c r="T30" s="3">
        <f t="shared" ref="T30" si="31">T29-T28</f>
        <v>2.85</v>
      </c>
      <c r="U30" s="3">
        <f t="shared" ref="U30" si="32">U29-U28</f>
        <v>6.07</v>
      </c>
      <c r="V30" s="3">
        <f t="shared" ref="V30" si="33">V29-V28</f>
        <v>3.3800000000000003</v>
      </c>
      <c r="W30" s="24"/>
      <c r="X30" s="24"/>
      <c r="Y30" s="24"/>
      <c r="Z30" s="22"/>
      <c r="AA30" s="24"/>
      <c r="AB30" s="3" t="s">
        <v>16</v>
      </c>
      <c r="AC30" s="3">
        <f t="shared" si="25"/>
        <v>2.4</v>
      </c>
      <c r="AD30" s="3">
        <f t="shared" si="24"/>
        <v>2.7</v>
      </c>
      <c r="AE30" s="3">
        <f t="shared" si="24"/>
        <v>3.6599999999999997</v>
      </c>
      <c r="AF30" s="3">
        <f t="shared" si="24"/>
        <v>5.55</v>
      </c>
      <c r="AG30" s="3">
        <f t="shared" si="24"/>
        <v>4.41</v>
      </c>
      <c r="AH30" s="3">
        <f t="shared" si="24"/>
        <v>2.85</v>
      </c>
      <c r="AI30" s="3">
        <f t="shared" si="24"/>
        <v>6.07</v>
      </c>
      <c r="AJ30" s="3">
        <f t="shared" si="24"/>
        <v>3.3800000000000003</v>
      </c>
      <c r="AK30" s="24"/>
      <c r="AL30" s="24"/>
      <c r="AM30" s="24"/>
      <c r="AN30" s="211" t="s">
        <v>102</v>
      </c>
      <c r="AO30" s="212"/>
      <c r="AP30" s="212"/>
      <c r="AQ30" s="212"/>
      <c r="AR30" s="212"/>
      <c r="AS30" s="212"/>
      <c r="AT30" s="212"/>
      <c r="AU30" s="212"/>
      <c r="AV30" s="212"/>
    </row>
    <row r="31" spans="1:72" x14ac:dyDescent="0.25">
      <c r="A31" s="2"/>
      <c r="B31" s="3" t="s">
        <v>70</v>
      </c>
      <c r="C31" s="3">
        <v>1.5039485777863777</v>
      </c>
      <c r="D31" s="3">
        <v>1.5747731854838709</v>
      </c>
      <c r="E31" s="3">
        <v>1.5000600038402458</v>
      </c>
      <c r="F31" s="3">
        <v>1.5507419630028743</v>
      </c>
      <c r="G31" s="3">
        <v>1.4762562768135725</v>
      </c>
      <c r="H31" s="3">
        <v>1.5271849593495934</v>
      </c>
      <c r="I31" s="3">
        <v>1.55801806880229</v>
      </c>
      <c r="J31" s="3">
        <v>1.519522360330432</v>
      </c>
      <c r="K31" s="24"/>
      <c r="L31" s="14"/>
      <c r="M31" s="2"/>
      <c r="N31" s="3" t="s">
        <v>70</v>
      </c>
      <c r="O31" s="3">
        <v>1.5039485777863777</v>
      </c>
      <c r="P31" s="3">
        <v>1.5747731854838709</v>
      </c>
      <c r="Q31" s="3">
        <v>1.5000600038402458</v>
      </c>
      <c r="R31" s="3">
        <v>1.5507419630028743</v>
      </c>
      <c r="S31" s="3">
        <v>1.4762562768135725</v>
      </c>
      <c r="T31" s="3">
        <v>1.5271849593495934</v>
      </c>
      <c r="U31" s="3">
        <v>1.55801806880229</v>
      </c>
      <c r="V31" s="3">
        <v>1.519522360330432</v>
      </c>
      <c r="W31" s="24"/>
      <c r="X31" s="24"/>
      <c r="Y31" s="24"/>
      <c r="Z31" s="22"/>
      <c r="AA31" s="2"/>
      <c r="AB31" s="3" t="s">
        <v>70</v>
      </c>
      <c r="AC31" s="3">
        <f t="shared" si="25"/>
        <v>1.5039485777863777</v>
      </c>
      <c r="AD31" s="3">
        <f t="shared" si="24"/>
        <v>1.5747731854838709</v>
      </c>
      <c r="AE31" s="3">
        <f t="shared" si="24"/>
        <v>1.5000600038402458</v>
      </c>
      <c r="AF31" s="3">
        <f t="shared" si="24"/>
        <v>1.5507419630028743</v>
      </c>
      <c r="AG31" s="3">
        <f t="shared" si="24"/>
        <v>1.4762562768135725</v>
      </c>
      <c r="AH31" s="3">
        <f t="shared" si="24"/>
        <v>1.5271849593495934</v>
      </c>
      <c r="AI31" s="3">
        <f t="shared" si="24"/>
        <v>1.55801806880229</v>
      </c>
      <c r="AJ31" s="3">
        <f t="shared" si="24"/>
        <v>1.519522360330432</v>
      </c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BB31" s="38" t="s">
        <v>232</v>
      </c>
    </row>
    <row r="32" spans="1:72" x14ac:dyDescent="0.25">
      <c r="A32" s="2"/>
      <c r="B32" s="3" t="s">
        <v>71</v>
      </c>
      <c r="C32" s="3">
        <v>1.7637731593459751</v>
      </c>
      <c r="D32" s="3">
        <v>1.8740423387096774</v>
      </c>
      <c r="E32" s="3">
        <v>1.9244660058243701</v>
      </c>
      <c r="F32" s="3">
        <v>1.8540938346266742</v>
      </c>
      <c r="G32" s="3">
        <v>2.3649637001105042</v>
      </c>
      <c r="H32" s="3">
        <v>1.9846384932355181</v>
      </c>
      <c r="I32" s="3">
        <v>2.6869339595901085</v>
      </c>
      <c r="J32" s="3">
        <v>2.1847604425619433</v>
      </c>
      <c r="K32" s="24"/>
      <c r="L32" s="14"/>
      <c r="M32" s="2"/>
      <c r="N32" s="3" t="s">
        <v>71</v>
      </c>
      <c r="O32" s="3">
        <v>1.7637731593459751</v>
      </c>
      <c r="P32" s="3">
        <v>1.8740423387096774</v>
      </c>
      <c r="Q32" s="3">
        <v>1.9244660058243701</v>
      </c>
      <c r="R32" s="3">
        <v>1.8540938346266742</v>
      </c>
      <c r="S32" s="3">
        <v>2.3649637001105042</v>
      </c>
      <c r="T32" s="3">
        <v>1.9846384932355181</v>
      </c>
      <c r="U32" s="3">
        <v>2.6869339595901085</v>
      </c>
      <c r="V32" s="3">
        <v>2.1847604425619433</v>
      </c>
      <c r="W32" s="24"/>
      <c r="X32" s="24"/>
      <c r="Y32" s="24"/>
      <c r="Z32" s="22"/>
      <c r="AA32" s="2"/>
      <c r="AB32" s="3" t="s">
        <v>71</v>
      </c>
      <c r="AC32" s="3">
        <f t="shared" si="25"/>
        <v>1.7637731593459751</v>
      </c>
      <c r="AD32" s="3">
        <f t="shared" si="24"/>
        <v>1.8740423387096774</v>
      </c>
      <c r="AE32" s="3">
        <f t="shared" si="24"/>
        <v>1.9244660058243701</v>
      </c>
      <c r="AF32" s="3">
        <f t="shared" si="24"/>
        <v>1.8540938346266742</v>
      </c>
      <c r="AG32" s="3">
        <f t="shared" si="24"/>
        <v>2.3649637001105042</v>
      </c>
      <c r="AH32" s="3">
        <f t="shared" si="24"/>
        <v>1.9846384932355181</v>
      </c>
      <c r="AI32" s="3">
        <f t="shared" si="24"/>
        <v>2.6869339595901085</v>
      </c>
      <c r="AJ32" s="3">
        <f t="shared" si="24"/>
        <v>2.1847604425619433</v>
      </c>
      <c r="AK32" s="24"/>
      <c r="AL32" s="24"/>
      <c r="AM32" s="24"/>
      <c r="AN32" s="24"/>
      <c r="AO32" s="24"/>
      <c r="AP32" s="24"/>
      <c r="AQ32" s="24"/>
      <c r="AR32" s="24"/>
      <c r="AS32" s="24" t="s">
        <v>77</v>
      </c>
      <c r="AT32" s="24"/>
      <c r="AU32" s="24"/>
      <c r="AV32" s="24"/>
      <c r="AY32" s="216" t="s">
        <v>195</v>
      </c>
      <c r="AZ32" s="216"/>
      <c r="BA32" s="216"/>
      <c r="BB32" s="216"/>
      <c r="BC32" s="216"/>
      <c r="BD32" s="216"/>
      <c r="BE32" s="216"/>
      <c r="BF32" s="216"/>
    </row>
    <row r="33" spans="1:64" x14ac:dyDescent="0.25">
      <c r="A33" s="24"/>
      <c r="B33" s="3" t="s">
        <v>16</v>
      </c>
      <c r="C33" s="3">
        <f>C32-C31</f>
        <v>0.25982458155959742</v>
      </c>
      <c r="D33" s="3">
        <f t="shared" ref="D33:J33" si="34">D32-D31</f>
        <v>0.29926915322580649</v>
      </c>
      <c r="E33" s="3">
        <f t="shared" si="34"/>
        <v>0.42440600198412426</v>
      </c>
      <c r="F33" s="3">
        <f t="shared" si="34"/>
        <v>0.30335187162379995</v>
      </c>
      <c r="G33" s="3">
        <f t="shared" si="34"/>
        <v>0.88870742329693164</v>
      </c>
      <c r="H33" s="3">
        <f t="shared" si="34"/>
        <v>0.45745353388592469</v>
      </c>
      <c r="I33" s="3">
        <f t="shared" si="34"/>
        <v>1.1289158907878185</v>
      </c>
      <c r="J33" s="3">
        <f t="shared" si="34"/>
        <v>0.66523808223151137</v>
      </c>
      <c r="K33" s="24"/>
      <c r="L33" s="14"/>
      <c r="M33" s="24"/>
      <c r="N33" s="3" t="s">
        <v>16</v>
      </c>
      <c r="O33" s="3">
        <f>O32-O31</f>
        <v>0.25982458155959742</v>
      </c>
      <c r="P33" s="3">
        <f t="shared" ref="P33" si="35">P32-P31</f>
        <v>0.29926915322580649</v>
      </c>
      <c r="Q33" s="3">
        <f t="shared" ref="Q33" si="36">Q32-Q31</f>
        <v>0.42440600198412426</v>
      </c>
      <c r="R33" s="3">
        <f t="shared" ref="R33" si="37">R32-R31</f>
        <v>0.30335187162379995</v>
      </c>
      <c r="S33" s="3">
        <f t="shared" ref="S33" si="38">S32-S31</f>
        <v>0.88870742329693164</v>
      </c>
      <c r="T33" s="3">
        <f t="shared" ref="T33" si="39">T32-T31</f>
        <v>0.45745353388592469</v>
      </c>
      <c r="U33" s="3">
        <f t="shared" ref="U33" si="40">U32-U31</f>
        <v>1.1289158907878185</v>
      </c>
      <c r="V33" s="3">
        <f t="shared" ref="V33" si="41">V32-V31</f>
        <v>0.66523808223151137</v>
      </c>
      <c r="W33" s="24"/>
      <c r="X33" s="24"/>
      <c r="Y33" s="24"/>
      <c r="Z33" s="22"/>
      <c r="AA33" s="24"/>
      <c r="AB33" s="3" t="s">
        <v>16</v>
      </c>
      <c r="AC33" s="3">
        <f t="shared" si="25"/>
        <v>0.25982458155959742</v>
      </c>
      <c r="AD33" s="3">
        <f t="shared" si="24"/>
        <v>0.29926915322580649</v>
      </c>
      <c r="AE33" s="3">
        <f t="shared" si="24"/>
        <v>0.42440600198412426</v>
      </c>
      <c r="AF33" s="3">
        <f t="shared" si="24"/>
        <v>0.30335187162379995</v>
      </c>
      <c r="AG33" s="3">
        <f t="shared" si="24"/>
        <v>0.88870742329693164</v>
      </c>
      <c r="AH33" s="3">
        <f t="shared" si="24"/>
        <v>0.45745353388592469</v>
      </c>
      <c r="AI33" s="3">
        <f t="shared" si="24"/>
        <v>1.1289158907878185</v>
      </c>
      <c r="AJ33" s="3">
        <f t="shared" si="24"/>
        <v>0.66523808223151137</v>
      </c>
      <c r="AK33" s="24"/>
      <c r="AL33" s="24"/>
      <c r="AM33" s="24"/>
      <c r="AN33" s="24"/>
      <c r="AO33" s="38" t="s">
        <v>24</v>
      </c>
      <c r="AP33" s="38" t="s">
        <v>25</v>
      </c>
      <c r="AQ33" s="38" t="s">
        <v>26</v>
      </c>
      <c r="AR33" s="38" t="s">
        <v>27</v>
      </c>
      <c r="AS33" s="38" t="s">
        <v>78</v>
      </c>
      <c r="AT33" s="24"/>
      <c r="AU33" s="24"/>
      <c r="AV33" s="24"/>
      <c r="AY33" s="45" t="s">
        <v>6</v>
      </c>
      <c r="AZ33" s="45" t="s">
        <v>7</v>
      </c>
      <c r="BA33" s="45" t="s">
        <v>8</v>
      </c>
      <c r="BB33" s="45" t="s">
        <v>9</v>
      </c>
      <c r="BC33" s="45" t="s">
        <v>10</v>
      </c>
      <c r="BD33" s="45" t="s">
        <v>11</v>
      </c>
      <c r="BE33" s="45" t="s">
        <v>12</v>
      </c>
      <c r="BF33" s="45" t="s">
        <v>13</v>
      </c>
    </row>
    <row r="34" spans="1:64" x14ac:dyDescent="0.25">
      <c r="A34" s="6" t="s">
        <v>19</v>
      </c>
      <c r="B34" s="7">
        <v>0</v>
      </c>
      <c r="C34" s="4">
        <v>1.5039485777863777</v>
      </c>
      <c r="D34" s="4">
        <v>1.5747731854838709</v>
      </c>
      <c r="E34" s="43">
        <v>1.5000600038402458</v>
      </c>
      <c r="F34" s="4">
        <v>1.5507419630028743</v>
      </c>
      <c r="G34" s="4">
        <v>1.4762562768135725</v>
      </c>
      <c r="H34" s="4">
        <v>1.5271849593495934</v>
      </c>
      <c r="I34" s="4">
        <v>1.55801806880229</v>
      </c>
      <c r="J34" s="4">
        <v>1.519522360330432</v>
      </c>
      <c r="K34" s="24"/>
      <c r="L34" s="14"/>
      <c r="M34" s="6" t="s">
        <v>19</v>
      </c>
      <c r="N34" s="7">
        <v>0</v>
      </c>
      <c r="O34" s="4">
        <f>C34-C$31</f>
        <v>0</v>
      </c>
      <c r="P34" s="4">
        <f t="shared" ref="O34:V47" si="42">D34-D$31</f>
        <v>0</v>
      </c>
      <c r="Q34" s="4">
        <f t="shared" si="42"/>
        <v>0</v>
      </c>
      <c r="R34" s="4">
        <f t="shared" si="42"/>
        <v>0</v>
      </c>
      <c r="S34" s="4">
        <f t="shared" si="42"/>
        <v>0</v>
      </c>
      <c r="T34" s="4">
        <f t="shared" si="42"/>
        <v>0</v>
      </c>
      <c r="U34" s="4">
        <f t="shared" ref="U34:U47" si="43">I34-I$31</f>
        <v>0</v>
      </c>
      <c r="V34" s="4">
        <f t="shared" si="42"/>
        <v>0</v>
      </c>
      <c r="W34" s="24"/>
      <c r="X34" s="24"/>
      <c r="Y34" s="24"/>
      <c r="Z34" s="22"/>
      <c r="AA34" s="6" t="s">
        <v>19</v>
      </c>
      <c r="AB34" s="7">
        <v>0</v>
      </c>
      <c r="AC34" s="4">
        <f t="shared" ref="AC34:AC47" si="44">(O34*100)/O$30</f>
        <v>0</v>
      </c>
      <c r="AD34" s="4">
        <f t="shared" ref="AD34:AD47" si="45">(P34*100)/P$30</f>
        <v>0</v>
      </c>
      <c r="AE34" s="4">
        <f t="shared" ref="AE34:AE47" si="46">(Q34*100)/Q$30</f>
        <v>0</v>
      </c>
      <c r="AF34" s="4">
        <f t="shared" ref="AF34:AF47" si="47">(R34*100)/R$30</f>
        <v>0</v>
      </c>
      <c r="AG34" s="4">
        <f t="shared" ref="AG34:AG47" si="48">(S34*100)/S$30</f>
        <v>0</v>
      </c>
      <c r="AH34" s="4">
        <f t="shared" ref="AH34:AH47" si="49">(T34*100)/T$30</f>
        <v>0</v>
      </c>
      <c r="AI34" s="4">
        <f t="shared" ref="AI34:AI47" si="50">(U34*100)/U$30</f>
        <v>0</v>
      </c>
      <c r="AJ34" s="4">
        <f t="shared" ref="AJ34:AJ47" si="51">(V34*100)/V$30</f>
        <v>0</v>
      </c>
      <c r="AK34" s="24"/>
      <c r="AL34" s="24"/>
      <c r="AM34" s="24"/>
      <c r="AN34" s="24">
        <v>0</v>
      </c>
      <c r="AO34" s="24">
        <f>AVERAGE(AC34:AJ34)</f>
        <v>0</v>
      </c>
      <c r="AP34" s="24">
        <f>COUNT(AC34:AJ34)</f>
        <v>8</v>
      </c>
      <c r="AQ34" s="24">
        <f>STDEV(AC34:AJ34)</f>
        <v>0</v>
      </c>
      <c r="AR34" s="24">
        <f>(AQ34)/SQRT(AP34)</f>
        <v>0</v>
      </c>
      <c r="AS34" s="24" t="e">
        <f>TTEST('Antagonistas C'!AC34:AJ34,AC34:AJ34,1,2)</f>
        <v>#DIV/0!</v>
      </c>
      <c r="AT34" s="24"/>
      <c r="AU34" s="24"/>
      <c r="AV34" s="24"/>
      <c r="AX34" s="46">
        <f>AB34</f>
        <v>0</v>
      </c>
      <c r="AY34" s="46">
        <v>0</v>
      </c>
      <c r="AZ34" s="46">
        <v>0</v>
      </c>
      <c r="BA34" s="46">
        <v>0</v>
      </c>
      <c r="BB34" s="46">
        <v>0</v>
      </c>
      <c r="BC34" s="46">
        <v>0</v>
      </c>
      <c r="BD34" s="46">
        <v>0</v>
      </c>
      <c r="BE34" s="46">
        <v>0</v>
      </c>
      <c r="BF34" s="46">
        <v>0</v>
      </c>
    </row>
    <row r="35" spans="1:64" x14ac:dyDescent="0.25">
      <c r="A35" s="2"/>
      <c r="B35" s="7">
        <v>2</v>
      </c>
      <c r="C35" s="4">
        <v>1.590556771639577</v>
      </c>
      <c r="D35" s="4">
        <v>1.6141507056451612</v>
      </c>
      <c r="E35" s="43">
        <v>1.5234990039362519</v>
      </c>
      <c r="F35" s="4">
        <v>1.5760688270736634</v>
      </c>
      <c r="G35" s="4">
        <v>1.4524516136895476</v>
      </c>
      <c r="H35" s="4">
        <v>1.5271849593495934</v>
      </c>
      <c r="I35" s="4">
        <v>1.6160173207625466</v>
      </c>
      <c r="J35" s="4">
        <v>1.5407471883775739</v>
      </c>
      <c r="K35" s="24"/>
      <c r="L35" s="14"/>
      <c r="M35" s="2"/>
      <c r="N35" s="7">
        <v>2</v>
      </c>
      <c r="O35" s="4">
        <f t="shared" si="42"/>
        <v>8.6608193853199289E-2</v>
      </c>
      <c r="P35" s="4">
        <f t="shared" si="42"/>
        <v>3.9377520161290258E-2</v>
      </c>
      <c r="Q35" s="4">
        <f t="shared" si="42"/>
        <v>2.343900009600608E-2</v>
      </c>
      <c r="R35" s="4">
        <f t="shared" si="42"/>
        <v>2.5326864070789101E-2</v>
      </c>
      <c r="S35" s="4">
        <f t="shared" si="42"/>
        <v>-2.3804663124024961E-2</v>
      </c>
      <c r="T35" s="4">
        <f>H35-H$31</f>
        <v>0</v>
      </c>
      <c r="U35" s="4">
        <f t="shared" si="43"/>
        <v>5.799925196025657E-2</v>
      </c>
      <c r="V35" s="4">
        <f t="shared" si="42"/>
        <v>2.1224828047141875E-2</v>
      </c>
      <c r="W35" s="24"/>
      <c r="X35" s="24"/>
      <c r="Y35" s="24"/>
      <c r="Z35" s="22"/>
      <c r="AA35" s="2"/>
      <c r="AB35" s="7">
        <v>2</v>
      </c>
      <c r="AC35" s="4">
        <f t="shared" si="44"/>
        <v>3.608674743883304</v>
      </c>
      <c r="AD35" s="4">
        <f t="shared" si="45"/>
        <v>1.4584266726403798</v>
      </c>
      <c r="AE35" s="4">
        <f t="shared" si="46"/>
        <v>0.64040983868869072</v>
      </c>
      <c r="AF35" s="4">
        <f t="shared" si="47"/>
        <v>0.45633989316737122</v>
      </c>
      <c r="AG35" s="4">
        <f t="shared" si="48"/>
        <v>-0.53978827945634833</v>
      </c>
      <c r="AH35" s="4">
        <f t="shared" si="49"/>
        <v>0</v>
      </c>
      <c r="AI35" s="4">
        <f t="shared" si="50"/>
        <v>0.95550662208000936</v>
      </c>
      <c r="AJ35" s="4">
        <f t="shared" si="51"/>
        <v>0.62795349251899035</v>
      </c>
      <c r="AK35" s="24"/>
      <c r="AL35" s="24"/>
      <c r="AM35" s="24"/>
      <c r="AN35" s="24">
        <v>2</v>
      </c>
      <c r="AO35" s="24">
        <f t="shared" ref="AO35:AO47" si="52">AVERAGE(AC35:AJ35)</f>
        <v>0.90094037294029972</v>
      </c>
      <c r="AP35" s="24">
        <f t="shared" ref="AP35:AP47" si="53">COUNT(AC35:AJ35)</f>
        <v>8</v>
      </c>
      <c r="AQ35" s="24">
        <f t="shared" ref="AQ35:AQ46" si="54">STDEV(AC35:AJ35)</f>
        <v>1.2463119342219808</v>
      </c>
      <c r="AR35" s="24">
        <f t="shared" ref="AR35:AR47" si="55">(AQ35)/SQRT(AP35)</f>
        <v>0.44063781008104247</v>
      </c>
      <c r="AS35" s="46">
        <f>TTEST('Antagonistas C'!AC35:AJ35,AC35:AJ35,1,2)</f>
        <v>0.2199087985209614</v>
      </c>
      <c r="AT35" s="24"/>
      <c r="AU35" s="24"/>
      <c r="AV35" s="24"/>
      <c r="AX35" s="46">
        <f t="shared" ref="AX35:AX47" si="56">AB35</f>
        <v>2</v>
      </c>
      <c r="AY35" s="46">
        <f t="shared" ref="AY35:AY47" si="57">(($AB35-$AB34)*AC34)+(($AB35-$AB34)*(AC35-AC34)/2)</f>
        <v>3.608674743883304</v>
      </c>
      <c r="AZ35" s="46">
        <f t="shared" ref="AZ35:AZ47" si="58">(($AB35-$AB34)*AD34)+(($AB35-$AB34)*(AD35-AD34)/2)</f>
        <v>1.4584266726403798</v>
      </c>
      <c r="BA35" s="46">
        <f t="shared" ref="BA35:BA47" si="59">(($AB35-$AB34)*AE34)+(($AB35-$AB34)*(AE35-AE34)/2)</f>
        <v>0.64040983868869072</v>
      </c>
      <c r="BB35" s="46">
        <f t="shared" ref="BB35:BB47" si="60">(($AB35-$AB34)*AF34)+(($AB35-$AB34)*(AF35-AF34)/2)</f>
        <v>0.45633989316737122</v>
      </c>
      <c r="BC35" s="46">
        <f t="shared" ref="BC35:BC47" si="61">(($AB35-$AB34)*AG34)+(($AB35-$AB34)*(AG35-AG34)/2)</f>
        <v>-0.53978827945634833</v>
      </c>
      <c r="BD35" s="46">
        <f t="shared" ref="BD35:BD47" si="62">(($AB35-$AB34)*AH34)+(($AB35-$AB34)*(AH35-AH34)/2)</f>
        <v>0</v>
      </c>
      <c r="BE35" s="46">
        <f t="shared" ref="BE35:BE47" si="63">(($AB35-$AB34)*AI34)+(($AB35-$AB34)*(AI35-AI34)/2)</f>
        <v>0.95550662208000936</v>
      </c>
      <c r="BF35" s="46">
        <f t="shared" ref="BF35:BF47" si="64">(($AB35-$AB34)*AJ34)+(($AB35-$AB34)*(AJ35-AJ34)/2)</f>
        <v>0.62795349251899035</v>
      </c>
    </row>
    <row r="36" spans="1:64" x14ac:dyDescent="0.25">
      <c r="A36" s="2"/>
      <c r="B36" s="5">
        <v>4</v>
      </c>
      <c r="C36" s="4">
        <v>1.6535445489873579</v>
      </c>
      <c r="D36" s="4">
        <v>1.6377772177419354</v>
      </c>
      <c r="E36" s="43">
        <v>1.5938160042242702</v>
      </c>
      <c r="F36" s="4">
        <v>1.6283792569845212</v>
      </c>
      <c r="G36" s="4">
        <v>1.6666935818057722</v>
      </c>
      <c r="H36" s="4">
        <v>1.6667470544334348</v>
      </c>
      <c r="I36" s="4">
        <v>2.1762982112749798</v>
      </c>
      <c r="J36" s="4">
        <v>1.676142544176294</v>
      </c>
      <c r="K36" s="24"/>
      <c r="L36" s="14"/>
      <c r="M36" s="2"/>
      <c r="N36" s="5">
        <v>4</v>
      </c>
      <c r="O36" s="4">
        <f t="shared" si="42"/>
        <v>0.14959597120098023</v>
      </c>
      <c r="P36" s="4">
        <f t="shared" si="42"/>
        <v>6.3004032258064502E-2</v>
      </c>
      <c r="Q36" s="4">
        <f t="shared" si="42"/>
        <v>9.3756000384024318E-2</v>
      </c>
      <c r="R36" s="4">
        <f t="shared" si="42"/>
        <v>7.7637293981646982E-2</v>
      </c>
      <c r="S36" s="4">
        <f t="shared" si="42"/>
        <v>0.19043730499219969</v>
      </c>
      <c r="T36" s="4">
        <f t="shared" si="42"/>
        <v>0.13956209508384143</v>
      </c>
      <c r="U36" s="4">
        <f t="shared" si="43"/>
        <v>0.61828014247268981</v>
      </c>
      <c r="V36" s="4">
        <f t="shared" si="42"/>
        <v>0.15662018384586207</v>
      </c>
      <c r="W36" s="24"/>
      <c r="X36" s="24"/>
      <c r="Y36" s="24"/>
      <c r="Z36" s="22"/>
      <c r="AA36" s="2"/>
      <c r="AB36" s="5">
        <v>4</v>
      </c>
      <c r="AC36" s="4">
        <f t="shared" si="44"/>
        <v>6.2331654667075096</v>
      </c>
      <c r="AD36" s="4">
        <f t="shared" si="45"/>
        <v>2.333482676224611</v>
      </c>
      <c r="AE36" s="4">
        <f t="shared" si="46"/>
        <v>2.5616393547547629</v>
      </c>
      <c r="AF36" s="4">
        <f t="shared" si="47"/>
        <v>1.3988701618314772</v>
      </c>
      <c r="AG36" s="4">
        <f t="shared" si="48"/>
        <v>4.3183062356507866</v>
      </c>
      <c r="AH36" s="4">
        <f t="shared" si="49"/>
        <v>4.8969156169768926</v>
      </c>
      <c r="AI36" s="4">
        <f t="shared" si="50"/>
        <v>10.185834307622567</v>
      </c>
      <c r="AJ36" s="4">
        <f t="shared" si="51"/>
        <v>4.6337332498775758</v>
      </c>
      <c r="AK36" s="24"/>
      <c r="AL36" s="24"/>
      <c r="AM36" s="24"/>
      <c r="AN36" s="24">
        <v>4</v>
      </c>
      <c r="AO36" s="24">
        <f t="shared" si="52"/>
        <v>4.5702433837057725</v>
      </c>
      <c r="AP36" s="24">
        <f t="shared" si="53"/>
        <v>8</v>
      </c>
      <c r="AQ36" s="24">
        <f t="shared" si="54"/>
        <v>2.7663691014099459</v>
      </c>
      <c r="AR36" s="24">
        <f t="shared" si="55"/>
        <v>0.97805917543595422</v>
      </c>
      <c r="AS36" s="46">
        <f>TTEST('Antagonistas C'!AC36:AJ36,AC36:AJ36,1,2)</f>
        <v>0.33679486912521145</v>
      </c>
      <c r="AT36" s="24"/>
      <c r="AU36" s="24"/>
      <c r="AV36" s="24"/>
      <c r="AX36" s="46">
        <f t="shared" si="56"/>
        <v>4</v>
      </c>
      <c r="AY36" s="46">
        <f t="shared" si="57"/>
        <v>9.8418402105908136</v>
      </c>
      <c r="AZ36" s="46">
        <f t="shared" si="58"/>
        <v>3.7919093488649906</v>
      </c>
      <c r="BA36" s="46">
        <f t="shared" si="59"/>
        <v>3.2020491934434538</v>
      </c>
      <c r="BB36" s="46">
        <f t="shared" si="60"/>
        <v>1.8552100549988484</v>
      </c>
      <c r="BC36" s="46">
        <f t="shared" si="61"/>
        <v>3.7785179561944382</v>
      </c>
      <c r="BD36" s="46">
        <f t="shared" si="62"/>
        <v>4.8969156169768926</v>
      </c>
      <c r="BE36" s="46">
        <f t="shared" si="63"/>
        <v>11.141340929702578</v>
      </c>
      <c r="BF36" s="46">
        <f t="shared" si="64"/>
        <v>5.2616867423965656</v>
      </c>
    </row>
    <row r="37" spans="1:64" x14ac:dyDescent="0.25">
      <c r="A37" s="2"/>
      <c r="B37" s="5">
        <v>6</v>
      </c>
      <c r="C37" s="4">
        <v>1.7086588541666665</v>
      </c>
      <c r="D37" s="4">
        <v>1.7165322580645159</v>
      </c>
      <c r="E37" s="43">
        <v>1.718824004736303</v>
      </c>
      <c r="F37" s="4">
        <v>1.7146717056558287</v>
      </c>
      <c r="G37" s="4">
        <v>2.0951775180382217</v>
      </c>
      <c r="H37" s="4">
        <v>1.876090197059197</v>
      </c>
      <c r="I37" s="4">
        <v>2.6940261227611524</v>
      </c>
      <c r="J37" s="4">
        <v>1.9268776243810677</v>
      </c>
      <c r="K37" s="24"/>
      <c r="L37" s="14"/>
      <c r="M37" s="2"/>
      <c r="N37" s="5">
        <v>6</v>
      </c>
      <c r="O37" s="4">
        <f t="shared" si="42"/>
        <v>0.20471027638028882</v>
      </c>
      <c r="P37" s="4">
        <f t="shared" si="42"/>
        <v>0.14175907258064502</v>
      </c>
      <c r="Q37" s="4">
        <f t="shared" si="42"/>
        <v>0.21876400089605719</v>
      </c>
      <c r="R37" s="4">
        <f t="shared" si="42"/>
        <v>0.16392974265295446</v>
      </c>
      <c r="S37" s="4">
        <f t="shared" si="42"/>
        <v>0.6189212412246492</v>
      </c>
      <c r="T37" s="4">
        <f t="shared" si="42"/>
        <v>0.34890523770960358</v>
      </c>
      <c r="U37" s="4">
        <f t="shared" si="43"/>
        <v>1.1360080539588624</v>
      </c>
      <c r="V37" s="4">
        <f t="shared" si="42"/>
        <v>0.40735526405063571</v>
      </c>
      <c r="W37" s="24"/>
      <c r="X37" s="24"/>
      <c r="Y37" s="24"/>
      <c r="Z37" s="22"/>
      <c r="AA37" s="2"/>
      <c r="AB37" s="5">
        <v>6</v>
      </c>
      <c r="AC37" s="4">
        <f t="shared" si="44"/>
        <v>8.5295948491787019</v>
      </c>
      <c r="AD37" s="4">
        <f t="shared" si="45"/>
        <v>5.2503360215053707</v>
      </c>
      <c r="AE37" s="4">
        <f t="shared" si="46"/>
        <v>5.9771584944277922</v>
      </c>
      <c r="AF37" s="4">
        <f t="shared" si="47"/>
        <v>2.9536890568099903</v>
      </c>
      <c r="AG37" s="4">
        <f t="shared" si="48"/>
        <v>14.034495265865061</v>
      </c>
      <c r="AH37" s="4">
        <f t="shared" si="49"/>
        <v>12.242289042442231</v>
      </c>
      <c r="AI37" s="4">
        <f t="shared" si="50"/>
        <v>18.715124447427716</v>
      </c>
      <c r="AJ37" s="4">
        <f t="shared" si="51"/>
        <v>12.051930889072063</v>
      </c>
      <c r="AK37" s="24"/>
      <c r="AL37" s="24"/>
      <c r="AM37" s="24"/>
      <c r="AN37" s="24">
        <v>6</v>
      </c>
      <c r="AO37" s="24">
        <f t="shared" si="52"/>
        <v>9.9693272583411172</v>
      </c>
      <c r="AP37" s="24">
        <f t="shared" si="53"/>
        <v>8</v>
      </c>
      <c r="AQ37" s="24">
        <f t="shared" si="54"/>
        <v>5.237453730779901</v>
      </c>
      <c r="AR37" s="24">
        <f t="shared" si="55"/>
        <v>1.851719524592625</v>
      </c>
      <c r="AS37" s="46">
        <f>TTEST('Antagonistas C'!AC37:AJ37,AC37:AJ37,1,2)</f>
        <v>0.22132021622466796</v>
      </c>
      <c r="AT37" s="24"/>
      <c r="AU37" s="24"/>
      <c r="AV37" s="24"/>
      <c r="AX37" s="46">
        <f t="shared" si="56"/>
        <v>6</v>
      </c>
      <c r="AY37" s="46">
        <f t="shared" si="57"/>
        <v>14.762760315886212</v>
      </c>
      <c r="AZ37" s="46">
        <f t="shared" si="58"/>
        <v>7.5838186977299813</v>
      </c>
      <c r="BA37" s="46">
        <f t="shared" si="59"/>
        <v>8.5387978491825542</v>
      </c>
      <c r="BB37" s="46">
        <f t="shared" si="60"/>
        <v>4.352559218641467</v>
      </c>
      <c r="BC37" s="46">
        <f t="shared" si="61"/>
        <v>18.352801501515849</v>
      </c>
      <c r="BD37" s="46">
        <f t="shared" si="62"/>
        <v>17.139204659419121</v>
      </c>
      <c r="BE37" s="46">
        <f t="shared" si="63"/>
        <v>28.900958755050283</v>
      </c>
      <c r="BF37" s="46">
        <f t="shared" si="64"/>
        <v>16.68566413894964</v>
      </c>
    </row>
    <row r="38" spans="1:64" x14ac:dyDescent="0.25">
      <c r="A38" s="2"/>
      <c r="B38" s="5">
        <v>8</v>
      </c>
      <c r="C38" s="4">
        <v>1.7401527428405572</v>
      </c>
      <c r="D38" s="4">
        <v>1.7952872983870967</v>
      </c>
      <c r="E38" s="43">
        <v>1.8125800051203278</v>
      </c>
      <c r="F38" s="4">
        <v>1.7826733487826605</v>
      </c>
      <c r="G38" s="4">
        <v>2.3411590369864794</v>
      </c>
      <c r="H38" s="4">
        <v>1.9613781440548779</v>
      </c>
      <c r="I38" s="4">
        <v>2.8855145283793258</v>
      </c>
      <c r="J38" s="4">
        <v>2.109878653073634</v>
      </c>
      <c r="K38" s="24"/>
      <c r="L38" s="14"/>
      <c r="M38" s="2"/>
      <c r="N38" s="5">
        <v>8</v>
      </c>
      <c r="O38" s="4">
        <f t="shared" si="42"/>
        <v>0.23620416505417952</v>
      </c>
      <c r="P38" s="4">
        <f t="shared" si="42"/>
        <v>0.22051411290322576</v>
      </c>
      <c r="Q38" s="4">
        <f t="shared" si="42"/>
        <v>0.31252000128008195</v>
      </c>
      <c r="R38" s="4">
        <f t="shared" si="42"/>
        <v>0.23193138577978623</v>
      </c>
      <c r="S38" s="4">
        <f t="shared" si="42"/>
        <v>0.8649027601729069</v>
      </c>
      <c r="T38" s="4">
        <f t="shared" si="42"/>
        <v>0.43419318470528445</v>
      </c>
      <c r="U38" s="4">
        <f t="shared" si="43"/>
        <v>1.3274964595770358</v>
      </c>
      <c r="V38" s="4">
        <f t="shared" si="42"/>
        <v>0.590356292743202</v>
      </c>
      <c r="W38" s="24"/>
      <c r="X38" s="24"/>
      <c r="Y38" s="24"/>
      <c r="Z38" s="22"/>
      <c r="AA38" s="2"/>
      <c r="AB38" s="5">
        <v>8</v>
      </c>
      <c r="AC38" s="4">
        <f t="shared" si="44"/>
        <v>9.8418402105908136</v>
      </c>
      <c r="AD38" s="4">
        <f t="shared" si="45"/>
        <v>8.1671893667861397</v>
      </c>
      <c r="AE38" s="4">
        <f t="shared" si="46"/>
        <v>8.5387978491825685</v>
      </c>
      <c r="AF38" s="4">
        <f t="shared" si="47"/>
        <v>4.1789438879240759</v>
      </c>
      <c r="AG38" s="4">
        <f t="shared" si="48"/>
        <v>19.612307486913991</v>
      </c>
      <c r="AH38" s="4">
        <f t="shared" si="49"/>
        <v>15.234848586150331</v>
      </c>
      <c r="AI38" s="4">
        <f t="shared" si="50"/>
        <v>21.869793403246057</v>
      </c>
      <c r="AJ38" s="4">
        <f t="shared" si="51"/>
        <v>17.466162507195325</v>
      </c>
      <c r="AK38" s="24"/>
      <c r="AL38" s="24"/>
      <c r="AM38" s="24"/>
      <c r="AN38" s="24">
        <v>8</v>
      </c>
      <c r="AO38" s="24">
        <f t="shared" si="52"/>
        <v>13.113735412248662</v>
      </c>
      <c r="AP38" s="24">
        <f t="shared" si="53"/>
        <v>8</v>
      </c>
      <c r="AQ38" s="24">
        <f t="shared" si="54"/>
        <v>6.3050648863123477</v>
      </c>
      <c r="AR38" s="24">
        <f t="shared" si="55"/>
        <v>2.2291770684663246</v>
      </c>
      <c r="AS38" s="46">
        <f>TTEST('Antagonistas C'!AC38:AJ38,AC38:AJ38,1,2)</f>
        <v>0.1687516337705251</v>
      </c>
      <c r="AT38" s="24"/>
      <c r="AU38" s="24"/>
      <c r="AV38" s="24"/>
      <c r="AX38" s="46">
        <f t="shared" si="56"/>
        <v>8</v>
      </c>
      <c r="AY38" s="46">
        <f t="shared" si="57"/>
        <v>18.371435059769517</v>
      </c>
      <c r="AZ38" s="46">
        <f t="shared" si="58"/>
        <v>13.41752538829151</v>
      </c>
      <c r="BA38" s="46">
        <f t="shared" si="59"/>
        <v>14.515956343610361</v>
      </c>
      <c r="BB38" s="46">
        <f t="shared" si="60"/>
        <v>7.1326329447340662</v>
      </c>
      <c r="BC38" s="46">
        <f t="shared" si="61"/>
        <v>33.646802752779053</v>
      </c>
      <c r="BD38" s="46">
        <f t="shared" si="62"/>
        <v>27.477137628592562</v>
      </c>
      <c r="BE38" s="46">
        <f t="shared" si="63"/>
        <v>40.584917850673776</v>
      </c>
      <c r="BF38" s="46">
        <f t="shared" si="64"/>
        <v>29.518093396267389</v>
      </c>
    </row>
    <row r="39" spans="1:64" x14ac:dyDescent="0.25">
      <c r="A39" s="2"/>
      <c r="B39" s="5">
        <v>10</v>
      </c>
      <c r="C39" s="4">
        <v>1.7401527428405572</v>
      </c>
      <c r="D39" s="4">
        <v>1.8504158266129032</v>
      </c>
      <c r="E39" s="43">
        <v>1.875084005376344</v>
      </c>
      <c r="F39" s="4">
        <v>1.8218841916099349</v>
      </c>
      <c r="G39" s="4">
        <v>2.404638138650546</v>
      </c>
      <c r="H39" s="4">
        <v>2.0078988424161586</v>
      </c>
      <c r="I39" s="4">
        <v>2.8996988547214126</v>
      </c>
      <c r="J39" s="4">
        <v>2.1810280109505302</v>
      </c>
      <c r="K39" s="24"/>
      <c r="L39" s="14"/>
      <c r="M39" s="2"/>
      <c r="N39" s="5">
        <v>10</v>
      </c>
      <c r="O39" s="4">
        <f t="shared" si="42"/>
        <v>0.23620416505417952</v>
      </c>
      <c r="P39" s="4">
        <f t="shared" si="42"/>
        <v>0.27564264112903225</v>
      </c>
      <c r="Q39" s="4">
        <f t="shared" si="42"/>
        <v>0.37502400153609816</v>
      </c>
      <c r="R39" s="4">
        <f t="shared" si="42"/>
        <v>0.27114222860706061</v>
      </c>
      <c r="S39" s="4">
        <f t="shared" si="42"/>
        <v>0.92838186183697347</v>
      </c>
      <c r="T39" s="4">
        <f t="shared" si="42"/>
        <v>0.48071388306656515</v>
      </c>
      <c r="U39" s="4">
        <f t="shared" si="43"/>
        <v>1.3416807859191227</v>
      </c>
      <c r="V39" s="4">
        <f t="shared" si="42"/>
        <v>0.66150565062009825</v>
      </c>
      <c r="W39" s="24"/>
      <c r="X39" s="24"/>
      <c r="Y39" s="24"/>
      <c r="Z39" s="22"/>
      <c r="AA39" s="2"/>
      <c r="AB39" s="5">
        <v>10</v>
      </c>
      <c r="AC39" s="4">
        <f t="shared" si="44"/>
        <v>9.8418402105908136</v>
      </c>
      <c r="AD39" s="4">
        <f t="shared" si="45"/>
        <v>10.208986708482675</v>
      </c>
      <c r="AE39" s="4">
        <f t="shared" si="46"/>
        <v>10.246557419019075</v>
      </c>
      <c r="AF39" s="4">
        <f t="shared" si="47"/>
        <v>4.8854455604875788</v>
      </c>
      <c r="AG39" s="4">
        <f t="shared" si="48"/>
        <v>21.051742898797585</v>
      </c>
      <c r="AH39" s="4">
        <f t="shared" si="49"/>
        <v>16.867153791809304</v>
      </c>
      <c r="AI39" s="4">
        <f t="shared" si="50"/>
        <v>22.103472585158528</v>
      </c>
      <c r="AJ39" s="4">
        <f t="shared" si="51"/>
        <v>19.571173095269181</v>
      </c>
      <c r="AK39" s="24"/>
      <c r="AL39" s="24"/>
      <c r="AM39" s="24"/>
      <c r="AN39" s="24">
        <v>10</v>
      </c>
      <c r="AO39" s="24">
        <f t="shared" si="52"/>
        <v>14.347046533701842</v>
      </c>
      <c r="AP39" s="24">
        <f t="shared" si="53"/>
        <v>8</v>
      </c>
      <c r="AQ39" s="24">
        <f t="shared" si="54"/>
        <v>6.3528830850965026</v>
      </c>
      <c r="AR39" s="24">
        <f t="shared" si="55"/>
        <v>2.2460833547785257</v>
      </c>
      <c r="AS39" s="46">
        <f>TTEST('Antagonistas C'!AC39:AJ39,AC39:AJ39,1,2)</f>
        <v>0.1595758941426465</v>
      </c>
      <c r="AT39" s="24"/>
      <c r="AU39" s="24"/>
      <c r="AV39" s="24"/>
      <c r="AX39" s="46">
        <f t="shared" si="56"/>
        <v>10</v>
      </c>
      <c r="AY39" s="46">
        <f t="shared" si="57"/>
        <v>19.683680421181627</v>
      </c>
      <c r="AZ39" s="46">
        <f t="shared" si="58"/>
        <v>18.376176075268816</v>
      </c>
      <c r="BA39" s="46">
        <f t="shared" si="59"/>
        <v>18.785355268201641</v>
      </c>
      <c r="BB39" s="46">
        <f t="shared" si="60"/>
        <v>9.0643894484116547</v>
      </c>
      <c r="BC39" s="46">
        <f t="shared" si="61"/>
        <v>40.664050385711576</v>
      </c>
      <c r="BD39" s="46">
        <f t="shared" si="62"/>
        <v>32.102002377959636</v>
      </c>
      <c r="BE39" s="46">
        <f t="shared" si="63"/>
        <v>43.973265988404584</v>
      </c>
      <c r="BF39" s="46">
        <f t="shared" si="64"/>
        <v>37.037335602464509</v>
      </c>
    </row>
    <row r="40" spans="1:64" x14ac:dyDescent="0.25">
      <c r="A40" s="2"/>
      <c r="B40" s="5">
        <v>12</v>
      </c>
      <c r="C40" s="4">
        <v>1.74952010368292</v>
      </c>
      <c r="D40" s="4">
        <v>1.8697933467741901</v>
      </c>
      <c r="E40" s="43">
        <v>1.9297750056003582</v>
      </c>
      <c r="F40" s="4">
        <v>1.8496961520191562</v>
      </c>
      <c r="G40" s="4">
        <v>2.4284428017745707</v>
      </c>
      <c r="H40" s="4">
        <v>2.0156522921430384</v>
      </c>
      <c r="I40" s="4">
        <v>2.8004085703268045</v>
      </c>
      <c r="J40" s="4">
        <v>2.2128887845830794</v>
      </c>
      <c r="K40" s="24"/>
      <c r="L40" s="14"/>
      <c r="M40" s="2"/>
      <c r="N40" s="5">
        <v>12</v>
      </c>
      <c r="O40" s="4">
        <f t="shared" si="42"/>
        <v>0.2455715258965423</v>
      </c>
      <c r="P40" s="4">
        <f t="shared" si="42"/>
        <v>0.29502016129031916</v>
      </c>
      <c r="Q40" s="4">
        <f t="shared" si="42"/>
        <v>0.42971500176011235</v>
      </c>
      <c r="R40" s="4">
        <f t="shared" si="42"/>
        <v>0.2989541890162819</v>
      </c>
      <c r="S40" s="4">
        <f t="shared" si="42"/>
        <v>0.9521865249609982</v>
      </c>
      <c r="T40" s="4">
        <f t="shared" si="42"/>
        <v>0.48846733279344501</v>
      </c>
      <c r="U40" s="4">
        <f t="shared" si="43"/>
        <v>1.2423905015245145</v>
      </c>
      <c r="V40" s="4">
        <f t="shared" si="42"/>
        <v>0.69336642425264738</v>
      </c>
      <c r="W40" s="24"/>
      <c r="X40" s="24"/>
      <c r="Y40" s="24"/>
      <c r="Z40" s="22"/>
      <c r="AA40" s="2"/>
      <c r="AB40" s="5">
        <v>12</v>
      </c>
      <c r="AC40" s="4">
        <f t="shared" si="44"/>
        <v>10.23214691235593</v>
      </c>
      <c r="AD40" s="4">
        <f t="shared" si="45"/>
        <v>10.92667264038219</v>
      </c>
      <c r="AE40" s="4">
        <f t="shared" si="46"/>
        <v>11.740847042626021</v>
      </c>
      <c r="AF40" s="4">
        <f t="shared" si="47"/>
        <v>5.3865619642573321</v>
      </c>
      <c r="AG40" s="4">
        <f t="shared" si="48"/>
        <v>21.591531178253927</v>
      </c>
      <c r="AH40" s="4">
        <f t="shared" si="49"/>
        <v>17.139204659419121</v>
      </c>
      <c r="AI40" s="4">
        <f t="shared" si="50"/>
        <v>20.46771831177124</v>
      </c>
      <c r="AJ40" s="4">
        <f t="shared" si="51"/>
        <v>20.513799534101992</v>
      </c>
      <c r="AK40" s="24"/>
      <c r="AL40" s="24"/>
      <c r="AM40" s="24"/>
      <c r="AN40" s="24">
        <v>12</v>
      </c>
      <c r="AO40" s="24">
        <f t="shared" si="52"/>
        <v>14.749810280395968</v>
      </c>
      <c r="AP40" s="24">
        <f t="shared" si="53"/>
        <v>8</v>
      </c>
      <c r="AQ40" s="24">
        <f t="shared" si="54"/>
        <v>5.9783697877329063</v>
      </c>
      <c r="AR40" s="24">
        <f t="shared" si="55"/>
        <v>2.1136729086733594</v>
      </c>
      <c r="AS40" s="46">
        <f>TTEST('Antagonistas C'!AC40:AJ40,AC40:AJ40,1,2)</f>
        <v>0.18527442059318772</v>
      </c>
      <c r="AT40" s="24"/>
      <c r="AU40" s="24"/>
      <c r="AV40" s="24"/>
      <c r="AX40" s="46">
        <f t="shared" si="56"/>
        <v>12</v>
      </c>
      <c r="AY40" s="46">
        <f t="shared" si="57"/>
        <v>20.073987122946743</v>
      </c>
      <c r="AZ40" s="46">
        <f t="shared" si="58"/>
        <v>21.135659348864863</v>
      </c>
      <c r="BA40" s="46">
        <f t="shared" si="59"/>
        <v>21.987404461645095</v>
      </c>
      <c r="BB40" s="46">
        <f t="shared" si="60"/>
        <v>10.272007524744911</v>
      </c>
      <c r="BC40" s="46">
        <f t="shared" si="61"/>
        <v>42.643274077051515</v>
      </c>
      <c r="BD40" s="46">
        <f t="shared" si="62"/>
        <v>34.006358451228422</v>
      </c>
      <c r="BE40" s="46">
        <f t="shared" si="63"/>
        <v>42.571190896929764</v>
      </c>
      <c r="BF40" s="46">
        <f t="shared" si="64"/>
        <v>40.084972629371173</v>
      </c>
    </row>
    <row r="41" spans="1:64" x14ac:dyDescent="0.25">
      <c r="A41" s="2"/>
      <c r="B41" s="5">
        <v>14</v>
      </c>
      <c r="C41" s="4">
        <v>1.7637731593459751</v>
      </c>
      <c r="D41" s="4">
        <v>1.8740423387096774</v>
      </c>
      <c r="E41" s="43">
        <v>1.9244660058243701</v>
      </c>
      <c r="F41" s="4">
        <v>1.8540938346266742</v>
      </c>
      <c r="G41" s="4">
        <v>2.3649637001105042</v>
      </c>
      <c r="H41" s="4">
        <v>1.9846384932355181</v>
      </c>
      <c r="I41" s="4">
        <v>2.6869339595901085</v>
      </c>
      <c r="J41" s="4">
        <v>2.1847604425619433</v>
      </c>
      <c r="K41" s="24"/>
      <c r="L41" s="14"/>
      <c r="M41" s="2"/>
      <c r="N41" s="5">
        <v>14</v>
      </c>
      <c r="O41" s="4">
        <f t="shared" si="42"/>
        <v>0.25982458155959742</v>
      </c>
      <c r="P41" s="4">
        <f t="shared" si="42"/>
        <v>0.29926915322580649</v>
      </c>
      <c r="Q41" s="4">
        <f t="shared" si="42"/>
        <v>0.42440600198412426</v>
      </c>
      <c r="R41" s="4">
        <f t="shared" si="42"/>
        <v>0.30335187162379995</v>
      </c>
      <c r="S41" s="4">
        <f t="shared" si="42"/>
        <v>0.88870742329693164</v>
      </c>
      <c r="T41" s="4">
        <f t="shared" si="42"/>
        <v>0.45745353388592469</v>
      </c>
      <c r="U41" s="4">
        <f t="shared" si="43"/>
        <v>1.1289158907878185</v>
      </c>
      <c r="V41" s="4">
        <f t="shared" si="42"/>
        <v>0.66523808223151137</v>
      </c>
      <c r="W41" s="24"/>
      <c r="X41" s="24"/>
      <c r="Y41" s="24"/>
      <c r="Z41" s="22"/>
      <c r="AA41" s="2"/>
      <c r="AB41" s="5">
        <v>14</v>
      </c>
      <c r="AC41" s="4">
        <f t="shared" si="44"/>
        <v>10.826024231649892</v>
      </c>
      <c r="AD41" s="4">
        <f t="shared" si="45"/>
        <v>11.084042712066905</v>
      </c>
      <c r="AE41" s="4">
        <f t="shared" si="46"/>
        <v>11.595792403937823</v>
      </c>
      <c r="AF41" s="4">
        <f t="shared" si="47"/>
        <v>5.4657994887171162</v>
      </c>
      <c r="AG41" s="4">
        <f t="shared" si="48"/>
        <v>20.15209576637033</v>
      </c>
      <c r="AH41" s="4">
        <f t="shared" si="49"/>
        <v>16.051001188979814</v>
      </c>
      <c r="AI41" s="4">
        <f t="shared" si="50"/>
        <v>18.598284856471473</v>
      </c>
      <c r="AJ41" s="4">
        <f t="shared" si="51"/>
        <v>19.681600066021044</v>
      </c>
      <c r="AK41" s="24"/>
      <c r="AL41" s="24"/>
      <c r="AM41" s="24"/>
      <c r="AN41" s="24">
        <v>14</v>
      </c>
      <c r="AO41" s="24">
        <f t="shared" si="52"/>
        <v>14.181830089276801</v>
      </c>
      <c r="AP41" s="24">
        <f t="shared" si="53"/>
        <v>8</v>
      </c>
      <c r="AQ41" s="24">
        <f t="shared" si="54"/>
        <v>5.2427489421266369</v>
      </c>
      <c r="AR41" s="24">
        <f t="shared" si="55"/>
        <v>1.8535916645181716</v>
      </c>
      <c r="AS41" s="46">
        <f>TTEST('Antagonistas C'!AC41:AJ41,AC41:AJ41,1,2)</f>
        <v>0.18253502267935801</v>
      </c>
      <c r="AT41" s="24"/>
      <c r="AU41" s="24"/>
      <c r="AV41" s="24"/>
      <c r="AX41" s="46">
        <f t="shared" si="56"/>
        <v>14</v>
      </c>
      <c r="AY41" s="46">
        <f t="shared" si="57"/>
        <v>21.058171144005822</v>
      </c>
      <c r="AZ41" s="46">
        <f t="shared" si="58"/>
        <v>22.010715352449097</v>
      </c>
      <c r="BA41" s="46">
        <f t="shared" si="59"/>
        <v>23.336639446563844</v>
      </c>
      <c r="BB41" s="46">
        <f t="shared" si="60"/>
        <v>10.852361452974449</v>
      </c>
      <c r="BC41" s="46">
        <f t="shared" si="61"/>
        <v>41.743626944624253</v>
      </c>
      <c r="BD41" s="46">
        <f t="shared" si="62"/>
        <v>33.190205848398932</v>
      </c>
      <c r="BE41" s="46">
        <f t="shared" si="63"/>
        <v>39.066003168242716</v>
      </c>
      <c r="BF41" s="46">
        <f t="shared" si="64"/>
        <v>40.195399600123039</v>
      </c>
    </row>
    <row r="42" spans="1:64" x14ac:dyDescent="0.25">
      <c r="A42" s="2"/>
      <c r="B42" s="5">
        <v>16</v>
      </c>
      <c r="C42" s="4">
        <v>1.7165323263351393</v>
      </c>
      <c r="D42" s="4">
        <v>1.9055443548387094</v>
      </c>
      <c r="E42" s="43">
        <v>1.9844660058243728</v>
      </c>
      <c r="F42" s="4">
        <v>1.8688475623327403</v>
      </c>
      <c r="G42" s="4">
        <v>2.3332241492784709</v>
      </c>
      <c r="H42" s="4">
        <v>1.9923919429623982</v>
      </c>
      <c r="I42" s="4">
        <v>2.6160123278796741</v>
      </c>
      <c r="J42" s="4">
        <v>2.155358150743047</v>
      </c>
      <c r="K42" s="24"/>
      <c r="L42" s="14"/>
      <c r="M42" s="2"/>
      <c r="N42" s="5">
        <v>16</v>
      </c>
      <c r="O42" s="4">
        <f t="shared" si="42"/>
        <v>0.21258374854876161</v>
      </c>
      <c r="P42" s="4">
        <f t="shared" si="42"/>
        <v>0.33077116935483852</v>
      </c>
      <c r="Q42" s="4">
        <f t="shared" si="42"/>
        <v>0.48440600198412698</v>
      </c>
      <c r="R42" s="4">
        <f t="shared" si="42"/>
        <v>0.31810559932986604</v>
      </c>
      <c r="S42" s="4">
        <f t="shared" si="42"/>
        <v>0.85696787246489836</v>
      </c>
      <c r="T42" s="4">
        <f t="shared" si="42"/>
        <v>0.46520698361280477</v>
      </c>
      <c r="U42" s="4">
        <f t="shared" si="43"/>
        <v>1.0579942590773841</v>
      </c>
      <c r="V42" s="4">
        <f t="shared" si="42"/>
        <v>0.63583579041261507</v>
      </c>
      <c r="W42" s="24"/>
      <c r="X42" s="24"/>
      <c r="Y42" s="24"/>
      <c r="Z42" s="22"/>
      <c r="AA42" s="2"/>
      <c r="AB42" s="5">
        <v>16</v>
      </c>
      <c r="AC42" s="4">
        <f t="shared" si="44"/>
        <v>8.8576561895317329</v>
      </c>
      <c r="AD42" s="4">
        <f t="shared" si="45"/>
        <v>12.250784050179202</v>
      </c>
      <c r="AE42" s="4">
        <f t="shared" si="46"/>
        <v>13.235136666232979</v>
      </c>
      <c r="AF42" s="4">
        <f t="shared" si="47"/>
        <v>5.731632420357947</v>
      </c>
      <c r="AG42" s="4">
        <f t="shared" si="48"/>
        <v>19.432378060428533</v>
      </c>
      <c r="AH42" s="4">
        <f t="shared" si="49"/>
        <v>16.323052056589642</v>
      </c>
      <c r="AI42" s="4">
        <f t="shared" si="50"/>
        <v>17.429888946909127</v>
      </c>
      <c r="AJ42" s="4">
        <f t="shared" si="51"/>
        <v>18.811709775521155</v>
      </c>
      <c r="AK42" s="24"/>
      <c r="AL42" s="24"/>
      <c r="AM42" s="24"/>
      <c r="AN42" s="24">
        <v>16</v>
      </c>
      <c r="AO42" s="24">
        <f t="shared" si="52"/>
        <v>14.00902977071879</v>
      </c>
      <c r="AP42" s="24">
        <f t="shared" si="53"/>
        <v>8</v>
      </c>
      <c r="AQ42" s="24">
        <f t="shared" si="54"/>
        <v>4.9030269624639251</v>
      </c>
      <c r="AR42" s="24">
        <f t="shared" si="55"/>
        <v>1.7334818067493607</v>
      </c>
      <c r="AS42" s="46">
        <f>TTEST('Antagonistas C'!AC42:AJ42,AC42:AJ42,1,2)</f>
        <v>0.16241207109260447</v>
      </c>
      <c r="AT42" s="24"/>
      <c r="AU42" s="24"/>
      <c r="AV42" s="24"/>
      <c r="AX42" s="46">
        <f t="shared" si="56"/>
        <v>16</v>
      </c>
      <c r="AY42" s="46">
        <f t="shared" si="57"/>
        <v>19.683680421181627</v>
      </c>
      <c r="AZ42" s="46">
        <f t="shared" si="58"/>
        <v>23.334826762246109</v>
      </c>
      <c r="BA42" s="46">
        <f t="shared" si="59"/>
        <v>24.830929070170804</v>
      </c>
      <c r="BB42" s="46">
        <f t="shared" si="60"/>
        <v>11.197431909075064</v>
      </c>
      <c r="BC42" s="46">
        <f t="shared" si="61"/>
        <v>39.584473826798863</v>
      </c>
      <c r="BD42" s="46">
        <f t="shared" si="62"/>
        <v>32.374053245569456</v>
      </c>
      <c r="BE42" s="46">
        <f t="shared" si="63"/>
        <v>36.028173803380596</v>
      </c>
      <c r="BF42" s="46">
        <f t="shared" si="64"/>
        <v>38.493309841542199</v>
      </c>
    </row>
    <row r="43" spans="1:64" x14ac:dyDescent="0.25">
      <c r="A43" s="24"/>
      <c r="B43" s="5">
        <v>18</v>
      </c>
      <c r="C43" s="4">
        <v>1.7244057985036121</v>
      </c>
      <c r="D43" s="4">
        <v>1.8819178427419354</v>
      </c>
      <c r="E43" s="43">
        <v>2.0000920058883769</v>
      </c>
      <c r="F43" s="4">
        <v>1.8688052157113082</v>
      </c>
      <c r="G43" s="4">
        <v>2.2935497107384295</v>
      </c>
      <c r="H43" s="4">
        <v>1.9846384932355181</v>
      </c>
      <c r="I43" s="4">
        <v>2.5734593488534134</v>
      </c>
      <c r="J43" s="4">
        <v>2.1359273796224003</v>
      </c>
      <c r="K43" s="24"/>
      <c r="L43" s="14"/>
      <c r="M43" s="24"/>
      <c r="N43" s="5">
        <v>18</v>
      </c>
      <c r="O43" s="4">
        <f t="shared" si="42"/>
        <v>0.22045722071723439</v>
      </c>
      <c r="P43" s="4">
        <f t="shared" si="42"/>
        <v>0.3071446572580645</v>
      </c>
      <c r="Q43" s="4">
        <f t="shared" si="42"/>
        <v>0.50003200204813103</v>
      </c>
      <c r="R43" s="4">
        <f t="shared" si="42"/>
        <v>0.31806325270843394</v>
      </c>
      <c r="S43" s="4">
        <f t="shared" si="42"/>
        <v>0.81729343392485698</v>
      </c>
      <c r="T43" s="4">
        <f t="shared" si="42"/>
        <v>0.45745353388592469</v>
      </c>
      <c r="U43" s="4">
        <f t="shared" si="43"/>
        <v>1.0154412800511234</v>
      </c>
      <c r="V43" s="4">
        <f t="shared" si="42"/>
        <v>0.61640501929196834</v>
      </c>
      <c r="W43" s="24"/>
      <c r="X43" s="24"/>
      <c r="Y43" s="24"/>
      <c r="Z43" s="22"/>
      <c r="AA43" s="24"/>
      <c r="AB43" s="5">
        <v>18</v>
      </c>
      <c r="AC43" s="4">
        <f t="shared" si="44"/>
        <v>9.1857175298847675</v>
      </c>
      <c r="AD43" s="4">
        <f t="shared" si="45"/>
        <v>11.375728046594981</v>
      </c>
      <c r="AE43" s="4">
        <f t="shared" si="46"/>
        <v>13.662076558692107</v>
      </c>
      <c r="AF43" s="4">
        <f t="shared" si="47"/>
        <v>5.7308694181699815</v>
      </c>
      <c r="AG43" s="4">
        <f t="shared" si="48"/>
        <v>18.532730928001293</v>
      </c>
      <c r="AH43" s="4">
        <f t="shared" si="49"/>
        <v>16.051001188979814</v>
      </c>
      <c r="AI43" s="4">
        <f t="shared" si="50"/>
        <v>16.72885140117172</v>
      </c>
      <c r="AJ43" s="4">
        <f t="shared" si="51"/>
        <v>18.236834890294919</v>
      </c>
      <c r="AK43" s="24"/>
      <c r="AL43" s="24"/>
      <c r="AM43" s="24"/>
      <c r="AN43" s="24">
        <v>18</v>
      </c>
      <c r="AO43" s="24">
        <f t="shared" si="52"/>
        <v>13.687976245223698</v>
      </c>
      <c r="AP43" s="24">
        <f t="shared" si="53"/>
        <v>8</v>
      </c>
      <c r="AQ43" s="24">
        <f t="shared" si="54"/>
        <v>4.5970117099640246</v>
      </c>
      <c r="AR43" s="24">
        <f t="shared" si="55"/>
        <v>1.6252890766547641</v>
      </c>
      <c r="AS43" s="46">
        <f>TTEST('Antagonistas C'!AC43:AJ43,AC43:AJ43,1,2)</f>
        <v>0.1419792780839062</v>
      </c>
      <c r="AT43" s="24"/>
      <c r="AU43" s="24"/>
      <c r="AV43" s="24"/>
      <c r="AX43" s="46">
        <f t="shared" si="56"/>
        <v>18</v>
      </c>
      <c r="AY43" s="46">
        <f t="shared" si="57"/>
        <v>18.0433737194165</v>
      </c>
      <c r="AZ43" s="46">
        <f t="shared" si="58"/>
        <v>23.626512096774185</v>
      </c>
      <c r="BA43" s="46">
        <f t="shared" si="59"/>
        <v>26.897213224925085</v>
      </c>
      <c r="BB43" s="46">
        <f t="shared" si="60"/>
        <v>11.462501838527928</v>
      </c>
      <c r="BC43" s="46">
        <f t="shared" si="61"/>
        <v>37.965108988429826</v>
      </c>
      <c r="BD43" s="46">
        <f t="shared" si="62"/>
        <v>32.374053245569456</v>
      </c>
      <c r="BE43" s="46">
        <f t="shared" si="63"/>
        <v>34.158740348080848</v>
      </c>
      <c r="BF43" s="46">
        <f t="shared" si="64"/>
        <v>37.048544665816074</v>
      </c>
    </row>
    <row r="44" spans="1:64" x14ac:dyDescent="0.25">
      <c r="A44" s="24"/>
      <c r="B44" s="5">
        <v>20</v>
      </c>
      <c r="C44" s="4">
        <v>1.7007853819981942</v>
      </c>
      <c r="D44" s="4">
        <v>1.8897933467741934</v>
      </c>
      <c r="E44" s="43">
        <v>2.0079050059203789</v>
      </c>
      <c r="F44" s="4">
        <v>1.8661612448975891</v>
      </c>
      <c r="G44" s="4">
        <v>2.2300706090743629</v>
      </c>
      <c r="H44" s="4">
        <v>1.9691315937817579</v>
      </c>
      <c r="I44" s="4">
        <v>2.5379985329981958</v>
      </c>
      <c r="J44" s="4">
        <v>2.1161787636814458</v>
      </c>
      <c r="K44" s="24"/>
      <c r="L44" s="14"/>
      <c r="M44" s="24"/>
      <c r="N44" s="5">
        <v>20</v>
      </c>
      <c r="O44" s="4">
        <f t="shared" si="42"/>
        <v>0.19683680421181649</v>
      </c>
      <c r="P44" s="4">
        <f t="shared" si="42"/>
        <v>0.31502016129032251</v>
      </c>
      <c r="Q44" s="4">
        <f t="shared" si="42"/>
        <v>0.50784500208013306</v>
      </c>
      <c r="R44" s="4">
        <f t="shared" si="42"/>
        <v>0.3154192818947148</v>
      </c>
      <c r="S44" s="4">
        <f t="shared" si="42"/>
        <v>0.75381433226079042</v>
      </c>
      <c r="T44" s="4">
        <f t="shared" si="42"/>
        <v>0.44194663443216453</v>
      </c>
      <c r="U44" s="4">
        <f t="shared" si="43"/>
        <v>0.97998046419590579</v>
      </c>
      <c r="V44" s="4">
        <f t="shared" si="42"/>
        <v>0.59665640335101378</v>
      </c>
      <c r="W44" s="24"/>
      <c r="X44" s="24"/>
      <c r="Y44" s="24"/>
      <c r="Z44" s="22"/>
      <c r="AA44" s="24"/>
      <c r="AB44" s="5">
        <v>20</v>
      </c>
      <c r="AC44" s="4">
        <f t="shared" si="44"/>
        <v>8.2015335088256869</v>
      </c>
      <c r="AD44" s="4">
        <f t="shared" si="45"/>
        <v>11.667413381123055</v>
      </c>
      <c r="AE44" s="4">
        <f t="shared" si="46"/>
        <v>13.875546504921669</v>
      </c>
      <c r="AF44" s="4">
        <f t="shared" si="47"/>
        <v>5.6832303044092756</v>
      </c>
      <c r="AG44" s="4">
        <f t="shared" si="48"/>
        <v>17.093295516117696</v>
      </c>
      <c r="AH44" s="4">
        <f t="shared" si="49"/>
        <v>15.506899453760159</v>
      </c>
      <c r="AI44" s="4">
        <f t="shared" si="50"/>
        <v>16.144653446390539</v>
      </c>
      <c r="AJ44" s="4">
        <f t="shared" si="51"/>
        <v>17.652556312160169</v>
      </c>
      <c r="AK44" s="24"/>
      <c r="AL44" s="24"/>
      <c r="AM44" s="209">
        <f>AO44/AO21</f>
        <v>0.24374292481981874</v>
      </c>
      <c r="AN44" s="24">
        <v>20</v>
      </c>
      <c r="AO44" s="24">
        <f t="shared" si="52"/>
        <v>13.228141053463531</v>
      </c>
      <c r="AP44" s="24">
        <f t="shared" si="53"/>
        <v>8</v>
      </c>
      <c r="AQ44" s="24">
        <f t="shared" si="54"/>
        <v>4.3631757780538978</v>
      </c>
      <c r="AR44" s="24">
        <f t="shared" si="55"/>
        <v>1.5426155900854008</v>
      </c>
      <c r="AS44" s="46">
        <f>TTEST('Antagonistas C'!AC44:AJ44,AC44:AJ44,1,2)</f>
        <v>0.15307268345795161</v>
      </c>
      <c r="AT44" s="24"/>
      <c r="AU44" s="24"/>
      <c r="AV44" s="24"/>
      <c r="AW44" s="46"/>
      <c r="AX44" s="46">
        <f t="shared" si="56"/>
        <v>20</v>
      </c>
      <c r="AY44" s="46">
        <f t="shared" si="57"/>
        <v>17.387251038710453</v>
      </c>
      <c r="AZ44" s="46">
        <f t="shared" si="58"/>
        <v>23.043141427718034</v>
      </c>
      <c r="BA44" s="46">
        <f t="shared" si="59"/>
        <v>27.537623063613776</v>
      </c>
      <c r="BB44" s="46">
        <f t="shared" si="60"/>
        <v>11.414099722579257</v>
      </c>
      <c r="BC44" s="46">
        <f t="shared" si="61"/>
        <v>35.626026444118992</v>
      </c>
      <c r="BD44" s="46">
        <f t="shared" si="62"/>
        <v>31.557900642739973</v>
      </c>
      <c r="BE44" s="46">
        <f t="shared" si="63"/>
        <v>32.873504847562259</v>
      </c>
      <c r="BF44" s="46">
        <f t="shared" si="64"/>
        <v>35.889391202455087</v>
      </c>
    </row>
    <row r="45" spans="1:64" x14ac:dyDescent="0.25">
      <c r="A45" s="24"/>
      <c r="B45" s="5">
        <v>22</v>
      </c>
      <c r="C45" s="4">
        <v>1.6614180211558307</v>
      </c>
      <c r="D45" s="4">
        <v>1.8976688508064514</v>
      </c>
      <c r="E45" s="43">
        <v>2.039157006048387</v>
      </c>
      <c r="F45" s="4">
        <v>1.8660812926702228</v>
      </c>
      <c r="G45" s="4">
        <v>2.2062659459503378</v>
      </c>
      <c r="H45" s="4">
        <v>1.9846384932355181</v>
      </c>
      <c r="I45" s="4">
        <v>2.5309063698271528</v>
      </c>
      <c r="J45" s="4">
        <v>2.1086404986515861</v>
      </c>
      <c r="K45" s="24"/>
      <c r="L45" s="14"/>
      <c r="M45" s="24"/>
      <c r="N45" s="5">
        <v>22</v>
      </c>
      <c r="O45" s="4">
        <f t="shared" si="42"/>
        <v>0.15746944336945301</v>
      </c>
      <c r="P45" s="4">
        <f t="shared" si="42"/>
        <v>0.32289566532258052</v>
      </c>
      <c r="Q45" s="4">
        <f t="shared" si="42"/>
        <v>0.53909700220814116</v>
      </c>
      <c r="R45" s="4">
        <f t="shared" si="42"/>
        <v>0.31533932966734857</v>
      </c>
      <c r="S45" s="4">
        <f t="shared" si="42"/>
        <v>0.73000966913676524</v>
      </c>
      <c r="T45" s="4">
        <f t="shared" si="42"/>
        <v>0.45745353388592469</v>
      </c>
      <c r="U45" s="4">
        <f t="shared" si="43"/>
        <v>0.97288830102486279</v>
      </c>
      <c r="V45" s="4">
        <f t="shared" si="42"/>
        <v>0.58911813832115412</v>
      </c>
      <c r="W45" s="24"/>
      <c r="X45" s="24"/>
      <c r="Y45" s="24"/>
      <c r="Z45" s="22"/>
      <c r="AA45" s="24"/>
      <c r="AB45" s="5">
        <v>22</v>
      </c>
      <c r="AC45" s="4">
        <f t="shared" si="44"/>
        <v>6.5612268070605424</v>
      </c>
      <c r="AD45" s="4">
        <f t="shared" si="45"/>
        <v>11.959098715651129</v>
      </c>
      <c r="AE45" s="4">
        <f t="shared" si="46"/>
        <v>14.729426289839923</v>
      </c>
      <c r="AF45" s="4">
        <f t="shared" si="47"/>
        <v>5.68178972373601</v>
      </c>
      <c r="AG45" s="4">
        <f t="shared" si="48"/>
        <v>16.553507236661343</v>
      </c>
      <c r="AH45" s="4">
        <f t="shared" si="49"/>
        <v>16.051001188979814</v>
      </c>
      <c r="AI45" s="4">
        <f t="shared" si="50"/>
        <v>16.02781385543431</v>
      </c>
      <c r="AJ45" s="4">
        <f t="shared" si="51"/>
        <v>17.42953071956077</v>
      </c>
      <c r="AK45" s="24"/>
      <c r="AL45" s="24"/>
      <c r="AM45" s="209">
        <f t="shared" ref="AM45:AM47" si="65">AO45/AO22</f>
        <v>0.23716150303873862</v>
      </c>
      <c r="AN45" s="24">
        <v>22</v>
      </c>
      <c r="AO45" s="24">
        <f t="shared" si="52"/>
        <v>13.124174317115479</v>
      </c>
      <c r="AP45" s="24">
        <f t="shared" si="53"/>
        <v>8</v>
      </c>
      <c r="AQ45" s="24">
        <f t="shared" si="54"/>
        <v>4.6243062744602188</v>
      </c>
      <c r="AR45" s="24">
        <f t="shared" si="55"/>
        <v>1.6349391624771603</v>
      </c>
      <c r="AS45" s="46">
        <f>TTEST('Antagonistas C'!AC45:AJ45,AC45:AJ45,1,2)</f>
        <v>0.1664840595415249</v>
      </c>
      <c r="AT45" s="24"/>
      <c r="AU45" s="24"/>
      <c r="AV45" s="24"/>
      <c r="AW45" s="46"/>
      <c r="AX45" s="46">
        <f t="shared" si="56"/>
        <v>22</v>
      </c>
      <c r="AY45" s="46">
        <f t="shared" si="57"/>
        <v>14.762760315886229</v>
      </c>
      <c r="AZ45" s="46">
        <f t="shared" si="58"/>
        <v>23.626512096774185</v>
      </c>
      <c r="BA45" s="46">
        <f t="shared" si="59"/>
        <v>28.604972794761593</v>
      </c>
      <c r="BB45" s="46">
        <f t="shared" si="60"/>
        <v>11.365020028145285</v>
      </c>
      <c r="BC45" s="46">
        <f t="shared" si="61"/>
        <v>33.646802752779038</v>
      </c>
      <c r="BD45" s="46">
        <f t="shared" si="62"/>
        <v>31.557900642739973</v>
      </c>
      <c r="BE45" s="46">
        <f t="shared" si="63"/>
        <v>32.172467301824852</v>
      </c>
      <c r="BF45" s="46">
        <f t="shared" si="64"/>
        <v>35.082087031720938</v>
      </c>
    </row>
    <row r="46" spans="1:64" x14ac:dyDescent="0.25">
      <c r="A46" s="24"/>
      <c r="B46" s="5">
        <v>24</v>
      </c>
      <c r="C46" s="4">
        <v>1.6692914933243035</v>
      </c>
      <c r="D46" s="4">
        <v>1.8897933467741934</v>
      </c>
      <c r="E46" s="43">
        <v>2.039157006048387</v>
      </c>
      <c r="F46" s="4">
        <v>1.8660806153822946</v>
      </c>
      <c r="G46" s="4">
        <v>2.1586566197022883</v>
      </c>
      <c r="H46" s="4">
        <v>1.9381177948742376</v>
      </c>
      <c r="I46" s="4">
        <v>2.4883533908008921</v>
      </c>
      <c r="J46" s="4">
        <v>2.10044376656059</v>
      </c>
      <c r="K46" s="24"/>
      <c r="L46" s="14"/>
      <c r="M46" s="24"/>
      <c r="N46" s="5">
        <v>24</v>
      </c>
      <c r="O46" s="4">
        <f t="shared" si="42"/>
        <v>0.16534291553792579</v>
      </c>
      <c r="P46" s="4">
        <f t="shared" si="42"/>
        <v>0.31502016129032251</v>
      </c>
      <c r="Q46" s="4">
        <f t="shared" si="42"/>
        <v>0.53909700220814116</v>
      </c>
      <c r="R46" s="4">
        <f t="shared" si="42"/>
        <v>0.31533865237942038</v>
      </c>
      <c r="S46" s="4">
        <f t="shared" si="42"/>
        <v>0.68240034288871576</v>
      </c>
      <c r="T46" s="4">
        <f t="shared" si="42"/>
        <v>0.41093283552464421</v>
      </c>
      <c r="U46" s="4">
        <f t="shared" si="43"/>
        <v>0.93033532199860214</v>
      </c>
      <c r="V46" s="4">
        <f t="shared" si="42"/>
        <v>0.58092140623015798</v>
      </c>
      <c r="W46" s="24"/>
      <c r="X46" s="24"/>
      <c r="Y46" s="24"/>
      <c r="Z46" s="22"/>
      <c r="AA46" s="24"/>
      <c r="AB46" s="5">
        <v>24</v>
      </c>
      <c r="AC46" s="4">
        <f t="shared" si="44"/>
        <v>6.8892881474135743</v>
      </c>
      <c r="AD46" s="4">
        <f t="shared" si="45"/>
        <v>11.667413381123055</v>
      </c>
      <c r="AE46" s="4">
        <f t="shared" si="46"/>
        <v>14.729426289839923</v>
      </c>
      <c r="AF46" s="4">
        <f t="shared" si="47"/>
        <v>5.6817775203499172</v>
      </c>
      <c r="AG46" s="4">
        <f t="shared" si="48"/>
        <v>15.473930677748655</v>
      </c>
      <c r="AH46" s="4">
        <f t="shared" si="49"/>
        <v>14.418695983320848</v>
      </c>
      <c r="AI46" s="4">
        <f t="shared" si="50"/>
        <v>15.326776309696905</v>
      </c>
      <c r="AJ46" s="4">
        <f t="shared" si="51"/>
        <v>17.18702385296325</v>
      </c>
      <c r="AK46" s="24"/>
      <c r="AL46" s="24"/>
      <c r="AM46" s="209">
        <f t="shared" si="65"/>
        <v>0.22288729658880538</v>
      </c>
      <c r="AN46" s="24">
        <v>24</v>
      </c>
      <c r="AO46" s="24">
        <f t="shared" si="52"/>
        <v>12.671791520307016</v>
      </c>
      <c r="AP46" s="24">
        <f t="shared" si="53"/>
        <v>8</v>
      </c>
      <c r="AQ46" s="24">
        <f t="shared" si="54"/>
        <v>4.2406233298335989</v>
      </c>
      <c r="AR46" s="24">
        <f t="shared" si="55"/>
        <v>1.4992867564916075</v>
      </c>
      <c r="AS46" s="46">
        <f>TTEST('Antagonistas C'!AC46:AJ46,AC46:AJ46,1,2)</f>
        <v>0.13074190966894189</v>
      </c>
      <c r="AT46" s="24"/>
      <c r="AU46" s="24"/>
      <c r="AV46" s="24"/>
      <c r="AW46" s="46"/>
      <c r="AX46" s="46">
        <f t="shared" si="56"/>
        <v>24</v>
      </c>
      <c r="AY46" s="46">
        <f t="shared" si="57"/>
        <v>13.450514954474116</v>
      </c>
      <c r="AZ46" s="46">
        <f t="shared" si="58"/>
        <v>23.626512096774185</v>
      </c>
      <c r="BA46" s="46">
        <f t="shared" si="59"/>
        <v>29.458852579679846</v>
      </c>
      <c r="BB46" s="46">
        <f t="shared" si="60"/>
        <v>11.363567244085928</v>
      </c>
      <c r="BC46" s="46">
        <f t="shared" si="61"/>
        <v>32.027437914410001</v>
      </c>
      <c r="BD46" s="46">
        <f t="shared" si="62"/>
        <v>30.469697172300663</v>
      </c>
      <c r="BE46" s="46">
        <f t="shared" si="63"/>
        <v>31.354590165131214</v>
      </c>
      <c r="BF46" s="46">
        <f t="shared" si="64"/>
        <v>34.616554572524024</v>
      </c>
      <c r="BL46" s="18" t="s">
        <v>230</v>
      </c>
    </row>
    <row r="47" spans="1:64" x14ac:dyDescent="0.25">
      <c r="A47" s="24"/>
      <c r="B47" s="5">
        <v>26</v>
      </c>
      <c r="C47" s="4">
        <v>1.6614180211558307</v>
      </c>
      <c r="D47" s="4">
        <v>1.8740423387096774</v>
      </c>
      <c r="E47" s="43">
        <v>2.039157006048387</v>
      </c>
      <c r="F47" s="4">
        <v>1.8582057886379648</v>
      </c>
      <c r="G47" s="4">
        <v>2.1031124057462298</v>
      </c>
      <c r="H47" s="4">
        <v>1.9458712446011177</v>
      </c>
      <c r="I47" s="4">
        <v>2.4845289151443701</v>
      </c>
      <c r="J47" s="4">
        <v>2.0829098176334666</v>
      </c>
      <c r="K47" s="24"/>
      <c r="L47" s="14"/>
      <c r="M47" s="24"/>
      <c r="N47" s="5">
        <v>26</v>
      </c>
      <c r="O47" s="4">
        <f t="shared" si="42"/>
        <v>0.15746944336945301</v>
      </c>
      <c r="P47" s="4">
        <f t="shared" si="42"/>
        <v>0.29926915322580649</v>
      </c>
      <c r="Q47" s="4">
        <f t="shared" si="42"/>
        <v>0.53909700220814116</v>
      </c>
      <c r="R47" s="4">
        <f t="shared" si="42"/>
        <v>0.30746382563509056</v>
      </c>
      <c r="S47" s="4">
        <f t="shared" si="42"/>
        <v>0.6268561289326573</v>
      </c>
      <c r="T47" s="4">
        <f t="shared" si="42"/>
        <v>0.41868628525152429</v>
      </c>
      <c r="U47" s="4">
        <f t="shared" si="43"/>
        <v>0.92651084634208014</v>
      </c>
      <c r="V47" s="4">
        <f t="shared" si="42"/>
        <v>0.56338745730303463</v>
      </c>
      <c r="W47" s="24"/>
      <c r="X47" s="24"/>
      <c r="Y47" s="24"/>
      <c r="Z47" s="22"/>
      <c r="AA47" s="24"/>
      <c r="AB47" s="5">
        <v>26</v>
      </c>
      <c r="AC47" s="4">
        <f t="shared" si="44"/>
        <v>6.5612268070605424</v>
      </c>
      <c r="AD47" s="4">
        <f t="shared" si="45"/>
        <v>11.084042712066905</v>
      </c>
      <c r="AE47" s="4">
        <f t="shared" si="46"/>
        <v>14.729426289839923</v>
      </c>
      <c r="AF47" s="4">
        <f t="shared" si="47"/>
        <v>5.5398887501818121</v>
      </c>
      <c r="AG47" s="4">
        <f t="shared" si="48"/>
        <v>14.214424692350505</v>
      </c>
      <c r="AH47" s="4">
        <f t="shared" si="49"/>
        <v>14.690746850930678</v>
      </c>
      <c r="AI47" s="4">
        <f t="shared" si="50"/>
        <v>15.263770120956838</v>
      </c>
      <c r="AJ47" s="4">
        <f t="shared" si="51"/>
        <v>16.668267967545404</v>
      </c>
      <c r="AK47" s="24"/>
      <c r="AL47" s="24"/>
      <c r="AM47" s="209">
        <f t="shared" si="65"/>
        <v>0.2160919847901403</v>
      </c>
      <c r="AN47" s="24">
        <v>26</v>
      </c>
      <c r="AO47" s="24">
        <f t="shared" si="52"/>
        <v>12.343974273866575</v>
      </c>
      <c r="AP47" s="24">
        <f t="shared" si="53"/>
        <v>8</v>
      </c>
      <c r="AQ47" s="24">
        <f>STDEV(AC47:AJ47)</f>
        <v>4.1959879983101764</v>
      </c>
      <c r="AR47" s="24">
        <f t="shared" si="55"/>
        <v>1.4835057836912466</v>
      </c>
      <c r="AS47" s="46">
        <f>TTEST('Antagonistas C'!AC47:AJ47,AC47:AJ47,1,2)</f>
        <v>0.15651865343324689</v>
      </c>
      <c r="AT47" s="24"/>
      <c r="AU47" s="24"/>
      <c r="AV47" s="24"/>
      <c r="AW47" s="46"/>
      <c r="AX47" s="46">
        <f t="shared" si="56"/>
        <v>26</v>
      </c>
      <c r="AY47" s="46">
        <f t="shared" si="57"/>
        <v>13.450514954474116</v>
      </c>
      <c r="AZ47" s="46">
        <f t="shared" si="58"/>
        <v>22.751456093189958</v>
      </c>
      <c r="BA47" s="46">
        <f t="shared" si="59"/>
        <v>29.458852579679846</v>
      </c>
      <c r="BB47" s="46">
        <f t="shared" si="60"/>
        <v>11.221666270531729</v>
      </c>
      <c r="BC47" s="46">
        <f t="shared" si="61"/>
        <v>29.68835537009916</v>
      </c>
      <c r="BD47" s="46">
        <f t="shared" si="62"/>
        <v>29.109442834251524</v>
      </c>
      <c r="BE47" s="46">
        <f t="shared" si="63"/>
        <v>30.590546430653745</v>
      </c>
      <c r="BF47" s="46">
        <f t="shared" si="64"/>
        <v>33.855291820508654</v>
      </c>
      <c r="BG47" s="46" t="s">
        <v>106</v>
      </c>
      <c r="BH47" s="46" t="s">
        <v>25</v>
      </c>
      <c r="BI47" s="46" t="s">
        <v>26</v>
      </c>
      <c r="BJ47" s="46" t="s">
        <v>27</v>
      </c>
      <c r="BK47" s="46" t="s">
        <v>110</v>
      </c>
      <c r="BL47" s="46" t="s">
        <v>116</v>
      </c>
    </row>
    <row r="48" spans="1:64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1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2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Y48" s="44">
        <f>SUM(AY35:AY47)</f>
        <v>204.17864442240705</v>
      </c>
      <c r="AZ48" s="44">
        <f t="shared" ref="AZ48:BF48" si="66">SUM(AZ35:AZ47)</f>
        <v>227.78319145758627</v>
      </c>
      <c r="BA48" s="44">
        <f t="shared" si="66"/>
        <v>257.79505571416661</v>
      </c>
      <c r="BB48" s="44">
        <f t="shared" si="66"/>
        <v>112.00978755061794</v>
      </c>
      <c r="BC48" s="44">
        <f t="shared" si="66"/>
        <v>388.82749063505622</v>
      </c>
      <c r="BD48" s="44">
        <f t="shared" si="66"/>
        <v>336.25487236574662</v>
      </c>
      <c r="BE48" s="44">
        <f t="shared" si="66"/>
        <v>404.37120710771728</v>
      </c>
      <c r="BF48" s="44">
        <f t="shared" si="66"/>
        <v>384.39628473665834</v>
      </c>
      <c r="BG48" s="163">
        <f>AVERAGE(AY48:BF48)</f>
        <v>289.45206674874453</v>
      </c>
      <c r="BH48" s="46">
        <f>COUNT(AY48:BF48)</f>
        <v>8</v>
      </c>
      <c r="BI48" s="46">
        <f>STDEV(AY48:BF48)</f>
        <v>105.45772773010626</v>
      </c>
      <c r="BJ48" s="46">
        <f>(BI48)/SQRT(BH48)</f>
        <v>37.28493720324137</v>
      </c>
      <c r="BK48" s="46">
        <f>TTEST(AY25:BF25,AY48:BF48,2,1)</f>
        <v>2.8162931321974316E-6</v>
      </c>
      <c r="BL48" s="38">
        <f>TTEST('Antagonistas C'!AY48:BF48,AY48:BF48,1,2)</f>
        <v>0.1648162432791701</v>
      </c>
    </row>
    <row r="49" spans="1:65" x14ac:dyDescent="0.25">
      <c r="A49" s="2"/>
      <c r="B49" s="211" t="s">
        <v>94</v>
      </c>
      <c r="C49" s="212"/>
      <c r="D49" s="212"/>
      <c r="E49" s="212"/>
      <c r="F49" s="212"/>
      <c r="G49" s="212"/>
      <c r="H49" s="212"/>
      <c r="I49" s="212"/>
      <c r="J49" s="212"/>
      <c r="K49" s="16"/>
      <c r="L49" s="14"/>
      <c r="M49" s="2"/>
      <c r="N49" s="211" t="s">
        <v>97</v>
      </c>
      <c r="O49" s="212"/>
      <c r="P49" s="212"/>
      <c r="Q49" s="212"/>
      <c r="R49" s="212"/>
      <c r="S49" s="212"/>
      <c r="T49" s="212"/>
      <c r="U49" s="212"/>
      <c r="V49" s="212"/>
      <c r="W49" s="24"/>
      <c r="X49" s="24"/>
      <c r="Y49" s="24"/>
      <c r="Z49" s="14"/>
      <c r="AA49" s="2"/>
      <c r="AB49" s="211" t="s">
        <v>100</v>
      </c>
      <c r="AC49" s="212"/>
      <c r="AD49" s="212"/>
      <c r="AE49" s="212"/>
      <c r="AF49" s="212"/>
      <c r="AG49" s="212"/>
      <c r="AH49" s="212"/>
      <c r="AI49" s="212"/>
      <c r="AJ49" s="212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X49" s="46" t="s">
        <v>198</v>
      </c>
      <c r="AY49" s="46">
        <f>100*AY48/AY$25</f>
        <v>17.733681224475959</v>
      </c>
      <c r="AZ49" s="46">
        <f t="shared" ref="AZ49:BE49" si="67">100*AZ48/AZ$25</f>
        <v>16.178126942454579</v>
      </c>
      <c r="BA49" s="46">
        <f t="shared" si="67"/>
        <v>19.334973340275422</v>
      </c>
      <c r="BB49" s="46">
        <f t="shared" si="67"/>
        <v>10.857308826245013</v>
      </c>
      <c r="BC49" s="46">
        <f t="shared" si="67"/>
        <v>38.835914482859103</v>
      </c>
      <c r="BD49" s="46">
        <f t="shared" si="67"/>
        <v>24.685409585752392</v>
      </c>
      <c r="BE49" s="46">
        <f t="shared" si="67"/>
        <v>37.050629343945495</v>
      </c>
      <c r="BF49" s="46">
        <f>100*BF48/BF$25</f>
        <v>26.679040656926038</v>
      </c>
      <c r="BG49" s="162">
        <f>100*BG48/BG$25</f>
        <v>23.580906154280044</v>
      </c>
      <c r="BH49" s="46">
        <f>COUNT(AY49:BF49)</f>
        <v>8</v>
      </c>
      <c r="BI49" s="46">
        <f>STDEV(AY49:BF49)</f>
        <v>9.9495843028097273</v>
      </c>
      <c r="BJ49" s="46">
        <f>(BI49)/SQRT(BH49)</f>
        <v>3.5177092652519928</v>
      </c>
      <c r="BK49" s="46">
        <f>TTEST(AY26:BF26,AY49:BF49,2,1)</f>
        <v>1.139210640737147E-7</v>
      </c>
    </row>
    <row r="50" spans="1:65" x14ac:dyDescent="0.25">
      <c r="A50" s="2"/>
      <c r="B50" s="8" t="s">
        <v>5</v>
      </c>
      <c r="C50" s="9" t="s">
        <v>6</v>
      </c>
      <c r="D50" s="9" t="s">
        <v>7</v>
      </c>
      <c r="E50" s="9" t="s">
        <v>8</v>
      </c>
      <c r="F50" s="9" t="s">
        <v>9</v>
      </c>
      <c r="G50" s="9" t="s">
        <v>10</v>
      </c>
      <c r="H50" s="9" t="s">
        <v>11</v>
      </c>
      <c r="I50" s="9" t="s">
        <v>12</v>
      </c>
      <c r="J50" s="9" t="s">
        <v>13</v>
      </c>
      <c r="K50" s="16"/>
      <c r="L50" s="14"/>
      <c r="M50" s="2"/>
      <c r="N50" s="8" t="s">
        <v>5</v>
      </c>
      <c r="O50" s="9" t="s">
        <v>6</v>
      </c>
      <c r="P50" s="9" t="s">
        <v>7</v>
      </c>
      <c r="Q50" s="9" t="s">
        <v>8</v>
      </c>
      <c r="R50" s="9" t="s">
        <v>9</v>
      </c>
      <c r="S50" s="9" t="s">
        <v>10</v>
      </c>
      <c r="T50" s="9" t="s">
        <v>11</v>
      </c>
      <c r="U50" s="9" t="s">
        <v>12</v>
      </c>
      <c r="V50" s="9" t="s">
        <v>13</v>
      </c>
      <c r="W50" s="24"/>
      <c r="X50" s="24"/>
      <c r="Y50" s="24"/>
      <c r="Z50" s="14"/>
      <c r="AA50" s="2"/>
      <c r="AB50" s="8" t="s">
        <v>5</v>
      </c>
      <c r="AC50" s="9" t="s">
        <v>6</v>
      </c>
      <c r="AD50" s="9" t="s">
        <v>7</v>
      </c>
      <c r="AE50" s="9" t="s">
        <v>8</v>
      </c>
      <c r="AF50" s="9" t="s">
        <v>9</v>
      </c>
      <c r="AG50" s="9" t="s">
        <v>10</v>
      </c>
      <c r="AH50" s="9" t="s">
        <v>11</v>
      </c>
      <c r="AI50" s="9" t="s">
        <v>12</v>
      </c>
      <c r="AJ50" s="9" t="s">
        <v>13</v>
      </c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BL50" s="46" t="s">
        <v>231</v>
      </c>
      <c r="BM50" s="162" t="s">
        <v>235</v>
      </c>
    </row>
    <row r="51" spans="1:65" x14ac:dyDescent="0.25">
      <c r="A51" s="2"/>
      <c r="B51" s="3" t="s">
        <v>14</v>
      </c>
      <c r="C51" s="3">
        <v>1.47</v>
      </c>
      <c r="D51" s="3">
        <v>1.4</v>
      </c>
      <c r="E51" s="3">
        <v>1.51</v>
      </c>
      <c r="F51" s="3">
        <v>1.49</v>
      </c>
      <c r="G51" s="3">
        <v>1.52</v>
      </c>
      <c r="H51" s="3">
        <v>1.45</v>
      </c>
      <c r="I51" s="3">
        <v>1.45</v>
      </c>
      <c r="J51" s="3">
        <v>1.45</v>
      </c>
      <c r="K51" s="24"/>
      <c r="L51" s="14"/>
      <c r="M51" s="2"/>
      <c r="N51" s="3" t="s">
        <v>14</v>
      </c>
      <c r="O51" s="3">
        <v>1.47</v>
      </c>
      <c r="P51" s="3">
        <v>1.4</v>
      </c>
      <c r="Q51" s="3">
        <v>1.51</v>
      </c>
      <c r="R51" s="3">
        <v>1.49</v>
      </c>
      <c r="S51" s="3">
        <v>1.52</v>
      </c>
      <c r="T51" s="3">
        <v>1.45</v>
      </c>
      <c r="U51" s="3">
        <v>1.45</v>
      </c>
      <c r="V51" s="3">
        <v>1.45</v>
      </c>
      <c r="W51" s="24"/>
      <c r="X51" s="24"/>
      <c r="Y51" s="24"/>
      <c r="Z51" s="22"/>
      <c r="AA51" s="2"/>
      <c r="AB51" s="3" t="s">
        <v>14</v>
      </c>
      <c r="AC51" s="3">
        <f>O51</f>
        <v>1.47</v>
      </c>
      <c r="AD51" s="3">
        <f t="shared" ref="AD51:AJ56" si="68">P51</f>
        <v>1.4</v>
      </c>
      <c r="AE51" s="3">
        <f t="shared" si="68"/>
        <v>1.51</v>
      </c>
      <c r="AF51" s="3">
        <f t="shared" si="68"/>
        <v>1.49</v>
      </c>
      <c r="AG51" s="3">
        <f t="shared" si="68"/>
        <v>1.52</v>
      </c>
      <c r="AH51" s="3">
        <f t="shared" si="68"/>
        <v>1.45</v>
      </c>
      <c r="AI51" s="3">
        <f t="shared" si="68"/>
        <v>1.45</v>
      </c>
      <c r="AJ51" s="3">
        <f t="shared" si="68"/>
        <v>1.45</v>
      </c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BL51" s="38">
        <f>TTEST(AY$25:BF$25,AY48:BF48,1,2)</f>
        <v>1.9641060984855623E-9</v>
      </c>
      <c r="BM51" s="162">
        <v>6</v>
      </c>
    </row>
    <row r="52" spans="1:65" x14ac:dyDescent="0.25">
      <c r="A52" s="2"/>
      <c r="B52" s="3" t="s">
        <v>15</v>
      </c>
      <c r="C52" s="3">
        <v>5</v>
      </c>
      <c r="D52" s="3">
        <v>4.8</v>
      </c>
      <c r="E52" s="3">
        <v>5.2</v>
      </c>
      <c r="F52" s="3">
        <v>3.8</v>
      </c>
      <c r="G52" s="3">
        <v>5.26</v>
      </c>
      <c r="H52" s="3">
        <v>6.9</v>
      </c>
      <c r="I52" s="3">
        <v>5</v>
      </c>
      <c r="J52" s="3">
        <v>5.38</v>
      </c>
      <c r="K52" s="24"/>
      <c r="L52" s="14"/>
      <c r="M52" s="2"/>
      <c r="N52" s="3" t="s">
        <v>15</v>
      </c>
      <c r="O52" s="3">
        <v>5</v>
      </c>
      <c r="P52" s="3">
        <v>4.8</v>
      </c>
      <c r="Q52" s="3">
        <v>5.2</v>
      </c>
      <c r="R52" s="3">
        <v>3.8</v>
      </c>
      <c r="S52" s="3">
        <v>5.26</v>
      </c>
      <c r="T52" s="3">
        <v>6.9</v>
      </c>
      <c r="U52" s="3">
        <v>5</v>
      </c>
      <c r="V52" s="3">
        <v>5.38</v>
      </c>
      <c r="W52" s="24"/>
      <c r="X52" s="24"/>
      <c r="Y52" s="24"/>
      <c r="Z52" s="22"/>
      <c r="AA52" s="2"/>
      <c r="AB52" s="3" t="s">
        <v>15</v>
      </c>
      <c r="AC52" s="3">
        <f t="shared" ref="AC52:AC56" si="69">O52</f>
        <v>5</v>
      </c>
      <c r="AD52" s="3">
        <f t="shared" si="68"/>
        <v>4.8</v>
      </c>
      <c r="AE52" s="3">
        <f t="shared" si="68"/>
        <v>5.2</v>
      </c>
      <c r="AF52" s="3">
        <f t="shared" si="68"/>
        <v>3.8</v>
      </c>
      <c r="AG52" s="3">
        <f t="shared" si="68"/>
        <v>5.26</v>
      </c>
      <c r="AH52" s="3">
        <f t="shared" si="68"/>
        <v>6.9</v>
      </c>
      <c r="AI52" s="3">
        <f t="shared" si="68"/>
        <v>5</v>
      </c>
      <c r="AJ52" s="3">
        <f t="shared" si="68"/>
        <v>5.38</v>
      </c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BM52" s="46">
        <f>BL51*BM51</f>
        <v>1.1784636590913374E-8</v>
      </c>
    </row>
    <row r="53" spans="1:65" x14ac:dyDescent="0.25">
      <c r="A53" s="24"/>
      <c r="B53" s="3" t="s">
        <v>16</v>
      </c>
      <c r="C53" s="3">
        <f>C52-C51</f>
        <v>3.5300000000000002</v>
      </c>
      <c r="D53" s="3">
        <f t="shared" ref="D53:J53" si="70">D52-D51</f>
        <v>3.4</v>
      </c>
      <c r="E53" s="3">
        <f t="shared" si="70"/>
        <v>3.6900000000000004</v>
      </c>
      <c r="F53" s="3">
        <f t="shared" si="70"/>
        <v>2.3099999999999996</v>
      </c>
      <c r="G53" s="3">
        <f t="shared" si="70"/>
        <v>3.7399999999999998</v>
      </c>
      <c r="H53" s="3">
        <f t="shared" si="70"/>
        <v>5.45</v>
      </c>
      <c r="I53" s="3">
        <f t="shared" si="70"/>
        <v>3.55</v>
      </c>
      <c r="J53" s="3">
        <f t="shared" si="70"/>
        <v>3.9299999999999997</v>
      </c>
      <c r="K53" s="24"/>
      <c r="L53" s="14"/>
      <c r="M53" s="24"/>
      <c r="N53" s="3" t="s">
        <v>16</v>
      </c>
      <c r="O53" s="3">
        <f>O52-O51</f>
        <v>3.5300000000000002</v>
      </c>
      <c r="P53" s="3">
        <f t="shared" ref="P53:V53" si="71">P52-P51</f>
        <v>3.4</v>
      </c>
      <c r="Q53" s="3">
        <f t="shared" si="71"/>
        <v>3.6900000000000004</v>
      </c>
      <c r="R53" s="3">
        <f t="shared" si="71"/>
        <v>2.3099999999999996</v>
      </c>
      <c r="S53" s="3">
        <f t="shared" si="71"/>
        <v>3.7399999999999998</v>
      </c>
      <c r="T53" s="3">
        <f t="shared" si="71"/>
        <v>5.45</v>
      </c>
      <c r="U53" s="3">
        <f t="shared" si="71"/>
        <v>3.55</v>
      </c>
      <c r="V53" s="3">
        <f t="shared" si="71"/>
        <v>3.9299999999999997</v>
      </c>
      <c r="W53" s="24"/>
      <c r="X53" s="24"/>
      <c r="Y53" s="24"/>
      <c r="Z53" s="22"/>
      <c r="AA53" s="24"/>
      <c r="AB53" s="3" t="s">
        <v>16</v>
      </c>
      <c r="AC53" s="3">
        <f t="shared" si="69"/>
        <v>3.5300000000000002</v>
      </c>
      <c r="AD53" s="3">
        <f t="shared" si="68"/>
        <v>3.4</v>
      </c>
      <c r="AE53" s="3">
        <f t="shared" si="68"/>
        <v>3.6900000000000004</v>
      </c>
      <c r="AF53" s="3">
        <f t="shared" si="68"/>
        <v>2.3099999999999996</v>
      </c>
      <c r="AG53" s="3">
        <f t="shared" si="68"/>
        <v>3.7399999999999998</v>
      </c>
      <c r="AH53" s="3">
        <f t="shared" si="68"/>
        <v>5.45</v>
      </c>
      <c r="AI53" s="3">
        <f t="shared" si="68"/>
        <v>3.55</v>
      </c>
      <c r="AJ53" s="3">
        <f t="shared" si="68"/>
        <v>3.9299999999999997</v>
      </c>
      <c r="AK53" s="24"/>
      <c r="AL53" s="24"/>
      <c r="AM53" s="24"/>
      <c r="AN53" s="211" t="s">
        <v>103</v>
      </c>
      <c r="AO53" s="212"/>
      <c r="AP53" s="212"/>
      <c r="AQ53" s="212"/>
      <c r="AR53" s="212"/>
      <c r="AS53" s="212"/>
      <c r="AT53" s="212"/>
      <c r="AU53" s="212"/>
      <c r="AV53" s="212"/>
    </row>
    <row r="54" spans="1:65" x14ac:dyDescent="0.25">
      <c r="A54" s="2"/>
      <c r="B54" s="3" t="s">
        <v>73</v>
      </c>
      <c r="C54" s="3">
        <v>1.566218468</v>
      </c>
      <c r="D54" s="3">
        <v>1.5744818793402775</v>
      </c>
      <c r="E54" s="3">
        <v>1.5186530895848729</v>
      </c>
      <c r="F54" s="3">
        <v>1.5469035091229195</v>
      </c>
      <c r="G54" s="3">
        <v>1.5870694036384139</v>
      </c>
      <c r="H54" s="3">
        <v>1.5833973554362881</v>
      </c>
      <c r="I54" s="3">
        <v>1.5178758823785732</v>
      </c>
      <c r="J54" s="3">
        <v>1.4716320693445244</v>
      </c>
      <c r="K54" s="24"/>
      <c r="L54" s="14"/>
      <c r="M54" s="2"/>
      <c r="N54" s="3" t="s">
        <v>73</v>
      </c>
      <c r="O54" s="3">
        <v>1.566218468</v>
      </c>
      <c r="P54" s="3">
        <v>1.5744818793402775</v>
      </c>
      <c r="Q54" s="3">
        <v>1.5186530895848729</v>
      </c>
      <c r="R54" s="3">
        <v>1.5469035091229195</v>
      </c>
      <c r="S54" s="3">
        <v>1.5870694036384139</v>
      </c>
      <c r="T54" s="3">
        <v>1.5833973554362881</v>
      </c>
      <c r="U54" s="3">
        <v>1.5178758823785732</v>
      </c>
      <c r="V54" s="3">
        <v>1.5366841943112177</v>
      </c>
      <c r="W54" s="24"/>
      <c r="X54" s="24"/>
      <c r="Y54" s="24"/>
      <c r="Z54" s="22"/>
      <c r="AA54" s="2"/>
      <c r="AB54" s="3" t="s">
        <v>73</v>
      </c>
      <c r="AC54" s="3">
        <f t="shared" si="69"/>
        <v>1.566218468</v>
      </c>
      <c r="AD54" s="3">
        <f t="shared" si="68"/>
        <v>1.5744818793402775</v>
      </c>
      <c r="AE54" s="3">
        <f t="shared" si="68"/>
        <v>1.5186530895848729</v>
      </c>
      <c r="AF54" s="3">
        <f t="shared" si="68"/>
        <v>1.5469035091229195</v>
      </c>
      <c r="AG54" s="3">
        <f t="shared" si="68"/>
        <v>1.5870694036384139</v>
      </c>
      <c r="AH54" s="3">
        <f t="shared" si="68"/>
        <v>1.5833973554362881</v>
      </c>
      <c r="AI54" s="3">
        <f t="shared" si="68"/>
        <v>1.5178758823785732</v>
      </c>
      <c r="AJ54" s="3">
        <f t="shared" si="68"/>
        <v>1.5366841943112177</v>
      </c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BB54" s="38" t="s">
        <v>233</v>
      </c>
    </row>
    <row r="55" spans="1:65" x14ac:dyDescent="0.25">
      <c r="A55" s="2"/>
      <c r="B55" s="3" t="s">
        <v>74</v>
      </c>
      <c r="C55" s="3">
        <v>2.8751651919999999</v>
      </c>
      <c r="D55" s="3">
        <v>2.3713297526041659</v>
      </c>
      <c r="E55" s="3">
        <v>3.1426483778332104</v>
      </c>
      <c r="F55" s="3">
        <v>2.5315936099551859</v>
      </c>
      <c r="G55" s="3">
        <v>2.3985529625178064</v>
      </c>
      <c r="H55" s="3">
        <v>2.4287596303670353</v>
      </c>
      <c r="I55" s="3">
        <v>2.7164514582849177</v>
      </c>
      <c r="J55" s="3">
        <v>2.4799400063282704</v>
      </c>
      <c r="K55" s="24"/>
      <c r="L55" s="14"/>
      <c r="M55" s="2"/>
      <c r="N55" s="3" t="s">
        <v>74</v>
      </c>
      <c r="O55" s="3">
        <v>2.8751651919999999</v>
      </c>
      <c r="P55" s="3">
        <v>2.3713297526041659</v>
      </c>
      <c r="Q55" s="3">
        <v>3.1426483778332104</v>
      </c>
      <c r="R55" s="3">
        <v>2.5315936099551859</v>
      </c>
      <c r="S55" s="3">
        <v>2.3985529625178064</v>
      </c>
      <c r="T55" s="3">
        <v>2.4287596303670353</v>
      </c>
      <c r="U55" s="3">
        <v>2.7164514582849177</v>
      </c>
      <c r="V55" s="3">
        <v>2.4799400063282704</v>
      </c>
      <c r="W55" s="24"/>
      <c r="X55" s="24"/>
      <c r="Y55" s="24"/>
      <c r="Z55" s="22"/>
      <c r="AA55" s="2"/>
      <c r="AB55" s="3" t="s">
        <v>74</v>
      </c>
      <c r="AC55" s="3">
        <f t="shared" si="69"/>
        <v>2.8751651919999999</v>
      </c>
      <c r="AD55" s="3">
        <f t="shared" si="68"/>
        <v>2.3713297526041659</v>
      </c>
      <c r="AE55" s="3">
        <f t="shared" si="68"/>
        <v>3.1426483778332104</v>
      </c>
      <c r="AF55" s="3">
        <f t="shared" si="68"/>
        <v>2.5315936099551859</v>
      </c>
      <c r="AG55" s="3">
        <f t="shared" si="68"/>
        <v>2.3985529625178064</v>
      </c>
      <c r="AH55" s="3">
        <f t="shared" si="68"/>
        <v>2.4287596303670353</v>
      </c>
      <c r="AI55" s="3">
        <f t="shared" si="68"/>
        <v>2.7164514582849177</v>
      </c>
      <c r="AJ55" s="3">
        <f t="shared" si="68"/>
        <v>2.4799400063282704</v>
      </c>
      <c r="AK55" s="24"/>
      <c r="AL55" s="24"/>
      <c r="AM55" s="24"/>
      <c r="AN55" s="24"/>
      <c r="AO55" s="24"/>
      <c r="AP55" s="24"/>
      <c r="AQ55" s="24"/>
      <c r="AR55" s="24"/>
      <c r="AS55" s="24" t="s">
        <v>77</v>
      </c>
      <c r="AT55" s="24"/>
      <c r="AU55" s="24"/>
      <c r="AV55" s="24"/>
      <c r="AY55" s="216" t="s">
        <v>196</v>
      </c>
      <c r="AZ55" s="216"/>
      <c r="BA55" s="216"/>
      <c r="BB55" s="216"/>
      <c r="BC55" s="216"/>
      <c r="BD55" s="216"/>
      <c r="BE55" s="216"/>
      <c r="BF55" s="216"/>
    </row>
    <row r="56" spans="1:65" x14ac:dyDescent="0.25">
      <c r="A56" s="24"/>
      <c r="B56" s="3" t="s">
        <v>16</v>
      </c>
      <c r="C56" s="3">
        <f>C55-C54</f>
        <v>1.3089467239999999</v>
      </c>
      <c r="D56" s="3">
        <f t="shared" ref="D56:J56" si="72">D55-D54</f>
        <v>0.7968478732638884</v>
      </c>
      <c r="E56" s="3">
        <f t="shared" si="72"/>
        <v>1.6239952882483375</v>
      </c>
      <c r="F56" s="3">
        <f t="shared" si="72"/>
        <v>0.98469010083226638</v>
      </c>
      <c r="G56" s="3">
        <f t="shared" si="72"/>
        <v>0.8114835588793925</v>
      </c>
      <c r="H56" s="3">
        <f t="shared" si="72"/>
        <v>0.84536227493074723</v>
      </c>
      <c r="I56" s="3">
        <f t="shared" si="72"/>
        <v>1.1985755759063446</v>
      </c>
      <c r="J56" s="3">
        <f t="shared" si="72"/>
        <v>1.008307936983746</v>
      </c>
      <c r="K56" s="24"/>
      <c r="L56" s="14"/>
      <c r="M56" s="24"/>
      <c r="N56" s="3" t="s">
        <v>16</v>
      </c>
      <c r="O56" s="3">
        <f>O55-O54</f>
        <v>1.3089467239999999</v>
      </c>
      <c r="P56" s="3">
        <f t="shared" ref="P56" si="73">P55-P54</f>
        <v>0.7968478732638884</v>
      </c>
      <c r="Q56" s="3">
        <f t="shared" ref="Q56" si="74">Q55-Q54</f>
        <v>1.6239952882483375</v>
      </c>
      <c r="R56" s="3">
        <f t="shared" ref="R56" si="75">R55-R54</f>
        <v>0.98469010083226638</v>
      </c>
      <c r="S56" s="3">
        <f t="shared" ref="S56" si="76">S55-S54</f>
        <v>0.8114835588793925</v>
      </c>
      <c r="T56" s="3">
        <f t="shared" ref="T56" si="77">T55-T54</f>
        <v>0.84536227493074723</v>
      </c>
      <c r="U56" s="3">
        <f t="shared" ref="U56" si="78">U55-U54</f>
        <v>1.1985755759063446</v>
      </c>
      <c r="V56" s="3">
        <f t="shared" ref="V56" si="79">V55-V54</f>
        <v>0.94325581201705266</v>
      </c>
      <c r="W56" s="24"/>
      <c r="X56" s="24"/>
      <c r="Y56" s="24"/>
      <c r="Z56" s="22"/>
      <c r="AA56" s="24"/>
      <c r="AB56" s="3" t="s">
        <v>16</v>
      </c>
      <c r="AC56" s="3">
        <f t="shared" si="69"/>
        <v>1.3089467239999999</v>
      </c>
      <c r="AD56" s="3">
        <f t="shared" si="68"/>
        <v>0.7968478732638884</v>
      </c>
      <c r="AE56" s="3">
        <f t="shared" si="68"/>
        <v>1.6239952882483375</v>
      </c>
      <c r="AF56" s="3">
        <f t="shared" si="68"/>
        <v>0.98469010083226638</v>
      </c>
      <c r="AG56" s="3">
        <f t="shared" si="68"/>
        <v>0.8114835588793925</v>
      </c>
      <c r="AH56" s="3">
        <f t="shared" si="68"/>
        <v>0.84536227493074723</v>
      </c>
      <c r="AI56" s="3">
        <f t="shared" si="68"/>
        <v>1.1985755759063446</v>
      </c>
      <c r="AJ56" s="3">
        <f t="shared" si="68"/>
        <v>0.94325581201705266</v>
      </c>
      <c r="AK56" s="24"/>
      <c r="AL56" s="24"/>
      <c r="AM56" s="24"/>
      <c r="AN56" s="24"/>
      <c r="AO56" s="38" t="s">
        <v>24</v>
      </c>
      <c r="AP56" s="38" t="s">
        <v>25</v>
      </c>
      <c r="AQ56" s="38" t="s">
        <v>26</v>
      </c>
      <c r="AR56" s="38" t="s">
        <v>27</v>
      </c>
      <c r="AS56" s="38" t="s">
        <v>79</v>
      </c>
      <c r="AT56" s="24"/>
      <c r="AU56" s="24"/>
      <c r="AV56" s="24"/>
      <c r="AY56" s="45" t="s">
        <v>6</v>
      </c>
      <c r="AZ56" s="45" t="s">
        <v>7</v>
      </c>
      <c r="BA56" s="45" t="s">
        <v>8</v>
      </c>
      <c r="BB56" s="45" t="s">
        <v>9</v>
      </c>
      <c r="BC56" s="45" t="s">
        <v>10</v>
      </c>
      <c r="BD56" s="45" t="s">
        <v>11</v>
      </c>
      <c r="BE56" s="45" t="s">
        <v>12</v>
      </c>
      <c r="BF56" s="45" t="s">
        <v>13</v>
      </c>
    </row>
    <row r="57" spans="1:65" x14ac:dyDescent="0.25">
      <c r="A57" s="6" t="s">
        <v>19</v>
      </c>
      <c r="B57" s="7">
        <v>0</v>
      </c>
      <c r="C57" s="4">
        <v>1.566218468</v>
      </c>
      <c r="D57" s="4">
        <v>1.5744818793402775</v>
      </c>
      <c r="E57" s="4">
        <v>1.5186530895848729</v>
      </c>
      <c r="F57" s="4">
        <v>1.5469035091229195</v>
      </c>
      <c r="G57" s="4">
        <v>1.5870694036384139</v>
      </c>
      <c r="H57" s="4">
        <v>1.5833973554362881</v>
      </c>
      <c r="I57" s="4">
        <v>1.5178758823785732</v>
      </c>
      <c r="J57" s="4">
        <v>1.4716320693445244</v>
      </c>
      <c r="K57" s="24"/>
      <c r="L57" s="14"/>
      <c r="M57" s="6" t="s">
        <v>19</v>
      </c>
      <c r="N57" s="7">
        <v>0</v>
      </c>
      <c r="O57" s="4">
        <f t="shared" ref="O57:V70" si="80">C57-C$54</f>
        <v>0</v>
      </c>
      <c r="P57" s="4">
        <f t="shared" si="80"/>
        <v>0</v>
      </c>
      <c r="Q57" s="4">
        <f t="shared" si="80"/>
        <v>0</v>
      </c>
      <c r="R57" s="4">
        <f t="shared" si="80"/>
        <v>0</v>
      </c>
      <c r="S57" s="4">
        <f t="shared" si="80"/>
        <v>0</v>
      </c>
      <c r="T57" s="4">
        <f t="shared" si="80"/>
        <v>0</v>
      </c>
      <c r="U57" s="4">
        <f t="shared" si="80"/>
        <v>0</v>
      </c>
      <c r="V57" s="4">
        <f t="shared" si="80"/>
        <v>0</v>
      </c>
      <c r="W57" s="24"/>
      <c r="X57" s="24"/>
      <c r="Y57" s="24"/>
      <c r="Z57" s="22"/>
      <c r="AA57" s="6" t="s">
        <v>19</v>
      </c>
      <c r="AB57" s="7">
        <v>0</v>
      </c>
      <c r="AC57" s="4">
        <f t="shared" ref="AC57:AJ70" si="81">(O57*100)/O$53</f>
        <v>0</v>
      </c>
      <c r="AD57" s="4">
        <f t="shared" si="81"/>
        <v>0</v>
      </c>
      <c r="AE57" s="4">
        <f t="shared" si="81"/>
        <v>0</v>
      </c>
      <c r="AF57" s="4">
        <f t="shared" si="81"/>
        <v>0</v>
      </c>
      <c r="AG57" s="4">
        <f t="shared" si="81"/>
        <v>0</v>
      </c>
      <c r="AH57" s="4">
        <f t="shared" si="81"/>
        <v>0</v>
      </c>
      <c r="AI57" s="4">
        <f t="shared" si="81"/>
        <v>0</v>
      </c>
      <c r="AJ57" s="4">
        <f t="shared" si="81"/>
        <v>0</v>
      </c>
      <c r="AK57" s="24"/>
      <c r="AL57" s="24"/>
      <c r="AM57" s="24"/>
      <c r="AN57" s="24">
        <v>0</v>
      </c>
      <c r="AO57" s="24">
        <f>AVERAGE(AC57:AJ57)</f>
        <v>0</v>
      </c>
      <c r="AP57" s="24">
        <f>COUNT(AC57:AJ57)</f>
        <v>8</v>
      </c>
      <c r="AQ57" s="24">
        <f>STDEV(AC57:AJ57)</f>
        <v>0</v>
      </c>
      <c r="AR57" s="24">
        <f>(AQ57)/SQRT(AP57)</f>
        <v>0</v>
      </c>
      <c r="AS57" s="46" t="e">
        <f>TTEST('Antagonistas C'!AC57:AJ57,AC57:AJ57,1,2)</f>
        <v>#DIV/0!</v>
      </c>
      <c r="AT57" s="24"/>
      <c r="AU57" s="24"/>
      <c r="AV57" s="24"/>
      <c r="AX57" s="46">
        <f>AB57</f>
        <v>0</v>
      </c>
      <c r="AY57" s="46">
        <v>0</v>
      </c>
      <c r="AZ57" s="46">
        <v>0</v>
      </c>
      <c r="BA57" s="46">
        <v>0</v>
      </c>
      <c r="BB57" s="46">
        <v>0</v>
      </c>
      <c r="BC57" s="46">
        <v>0</v>
      </c>
      <c r="BD57" s="46">
        <v>0</v>
      </c>
      <c r="BE57" s="46">
        <v>0</v>
      </c>
      <c r="BF57" s="46">
        <v>0</v>
      </c>
    </row>
    <row r="58" spans="1:65" x14ac:dyDescent="0.25">
      <c r="A58" s="2"/>
      <c r="B58" s="7">
        <v>2</v>
      </c>
      <c r="C58" s="4">
        <v>1.7721202</v>
      </c>
      <c r="D58" s="4">
        <v>1.6083902994791659</v>
      </c>
      <c r="E58" s="4">
        <v>1.6013565533382605</v>
      </c>
      <c r="F58" s="4">
        <v>1.5703485115236877</v>
      </c>
      <c r="G58" s="4">
        <v>1.5870694036384139</v>
      </c>
      <c r="H58" s="4">
        <v>1.6087582236842097</v>
      </c>
      <c r="I58" s="4">
        <v>1.6597191457994422</v>
      </c>
      <c r="J58" s="4">
        <v>1.5366841943112177</v>
      </c>
      <c r="K58" s="4"/>
      <c r="L58" s="14"/>
      <c r="M58" s="2"/>
      <c r="N58" s="7">
        <v>2</v>
      </c>
      <c r="O58" s="4">
        <f t="shared" si="80"/>
        <v>0.20590173200000006</v>
      </c>
      <c r="P58" s="4">
        <f t="shared" si="80"/>
        <v>3.3908420138888395E-2</v>
      </c>
      <c r="Q58" s="4">
        <f t="shared" si="80"/>
        <v>8.2703463753387663E-2</v>
      </c>
      <c r="R58" s="4">
        <f t="shared" si="80"/>
        <v>2.3445002400768189E-2</v>
      </c>
      <c r="S58" s="4">
        <f t="shared" si="80"/>
        <v>0</v>
      </c>
      <c r="T58" s="4">
        <f t="shared" si="80"/>
        <v>2.5360868247921609E-2</v>
      </c>
      <c r="U58" s="4">
        <f t="shared" si="80"/>
        <v>0.14184326342086906</v>
      </c>
      <c r="V58" s="4">
        <f>J58-J$54</f>
        <v>6.5052124966693325E-2</v>
      </c>
      <c r="W58" s="24"/>
      <c r="X58" s="24"/>
      <c r="Y58" s="24"/>
      <c r="Z58" s="22"/>
      <c r="AA58" s="2"/>
      <c r="AB58" s="7">
        <v>2</v>
      </c>
      <c r="AC58" s="4">
        <f t="shared" si="81"/>
        <v>5.8329102549575085</v>
      </c>
      <c r="AD58" s="4">
        <f t="shared" si="81"/>
        <v>0.99730647467318811</v>
      </c>
      <c r="AE58" s="4">
        <f t="shared" si="81"/>
        <v>2.2412862805796112</v>
      </c>
      <c r="AF58" s="4">
        <f t="shared" si="81"/>
        <v>1.0149351688644239</v>
      </c>
      <c r="AG58" s="4">
        <f t="shared" si="81"/>
        <v>0</v>
      </c>
      <c r="AH58" s="4">
        <f t="shared" si="81"/>
        <v>0.46533703207195609</v>
      </c>
      <c r="AI58" s="4">
        <f t="shared" si="81"/>
        <v>3.9955848850949032</v>
      </c>
      <c r="AJ58" s="4">
        <f t="shared" si="81"/>
        <v>1.6552703553865988</v>
      </c>
      <c r="AK58" s="24"/>
      <c r="AL58" s="24"/>
      <c r="AM58" s="24"/>
      <c r="AN58" s="24">
        <v>2</v>
      </c>
      <c r="AO58" s="24">
        <f t="shared" ref="AO58:AO70" si="82">AVERAGE(AC58:AJ58)</f>
        <v>2.0253288064535235</v>
      </c>
      <c r="AP58" s="24">
        <f t="shared" ref="AP58:AP70" si="83">COUNT(AC58:AJ58)</f>
        <v>8</v>
      </c>
      <c r="AQ58" s="24">
        <f t="shared" ref="AQ58:AQ69" si="84">STDEV(AC58:AJ58)</f>
        <v>1.9703669969308548</v>
      </c>
      <c r="AR58" s="24">
        <f t="shared" ref="AR58:AR70" si="85">(AQ58)/SQRT(AP58)</f>
        <v>0.69662993247799032</v>
      </c>
      <c r="AS58" s="46">
        <f>TTEST('Antagonistas C'!AC58:AJ58,AC58:AJ58,1,2)</f>
        <v>6.0826835446677968E-2</v>
      </c>
      <c r="AT58" s="24"/>
      <c r="AU58" s="24"/>
      <c r="AV58" s="24"/>
      <c r="AX58" s="46">
        <f t="shared" ref="AX58:AX70" si="86">AB58</f>
        <v>2</v>
      </c>
      <c r="AY58" s="46">
        <f t="shared" ref="AY58:AY70" si="87">(($AB58-$AB57)*AC57)+(($AB58-$AB57)*(AC58-AC57)/2)</f>
        <v>5.8329102549575085</v>
      </c>
      <c r="AZ58" s="46">
        <f t="shared" ref="AZ58:AZ70" si="88">(($AB58-$AB57)*AD57)+(($AB58-$AB57)*(AD58-AD57)/2)</f>
        <v>0.99730647467318811</v>
      </c>
      <c r="BA58" s="46">
        <f t="shared" ref="BA58:BA70" si="89">(($AB58-$AB57)*AE57)+(($AB58-$AB57)*(AE58-AE57)/2)</f>
        <v>2.2412862805796112</v>
      </c>
      <c r="BB58" s="46">
        <f t="shared" ref="BB58:BB70" si="90">(($AB58-$AB57)*AF57)+(($AB58-$AB57)*(AF58-AF57)/2)</f>
        <v>1.0149351688644239</v>
      </c>
      <c r="BC58" s="46">
        <f t="shared" ref="BC58:BC70" si="91">(($AB58-$AB57)*AG57)+(($AB58-$AB57)*(AG58-AG57)/2)</f>
        <v>0</v>
      </c>
      <c r="BD58" s="46">
        <f t="shared" ref="BD58:BD70" si="92">(($AB58-$AB57)*AH57)+(($AB58-$AB57)*(AH58-AH57)/2)</f>
        <v>0.46533703207195609</v>
      </c>
      <c r="BE58" s="46">
        <f t="shared" ref="BE58:BE70" si="93">(($AB58-$AB57)*AI57)+(($AB58-$AB57)*(AI58-AI57)/2)</f>
        <v>3.9955848850949032</v>
      </c>
      <c r="BF58" s="46">
        <f t="shared" ref="BF58:BF69" si="94">(($AB58-$AB57)*AJ57)+(($AB58-$AB57)*(AJ58-AJ57)/2)</f>
        <v>1.6552703553865988</v>
      </c>
    </row>
    <row r="59" spans="1:65" x14ac:dyDescent="0.25">
      <c r="A59" s="2"/>
      <c r="B59" s="5">
        <v>4</v>
      </c>
      <c r="C59" s="4">
        <v>2.2648136299999999</v>
      </c>
      <c r="D59" s="4">
        <v>1.6507758246527775</v>
      </c>
      <c r="E59" s="4">
        <v>1.6539860302722345</v>
      </c>
      <c r="F59" s="4">
        <v>1.6875735235275289</v>
      </c>
      <c r="G59" s="4">
        <v>1.7102410152540359</v>
      </c>
      <c r="H59" s="4">
        <v>1.9384495109072013</v>
      </c>
      <c r="I59" s="4">
        <v>2.1561705677724845</v>
      </c>
      <c r="J59" s="4">
        <v>2.0083121003197442</v>
      </c>
      <c r="K59" s="24"/>
      <c r="L59" s="14"/>
      <c r="M59" s="2"/>
      <c r="N59" s="5">
        <v>4</v>
      </c>
      <c r="O59" s="4">
        <f t="shared" si="80"/>
        <v>0.69859516199999994</v>
      </c>
      <c r="P59" s="4">
        <f t="shared" si="80"/>
        <v>7.62939453125E-2</v>
      </c>
      <c r="Q59" s="4">
        <f>E59-E$54</f>
        <v>0.13533294068736157</v>
      </c>
      <c r="R59" s="4">
        <f t="shared" si="80"/>
        <v>0.14067001440460936</v>
      </c>
      <c r="S59" s="4">
        <f t="shared" si="80"/>
        <v>0.12317161161562207</v>
      </c>
      <c r="T59" s="4">
        <f>H59-H$54</f>
        <v>0.35505215547091318</v>
      </c>
      <c r="U59" s="4">
        <f t="shared" si="80"/>
        <v>0.63829468539391132</v>
      </c>
      <c r="V59" s="4">
        <f t="shared" si="80"/>
        <v>0.53668003097521977</v>
      </c>
      <c r="W59" s="24"/>
      <c r="X59" s="24"/>
      <c r="Y59" s="24"/>
      <c r="Z59" s="22"/>
      <c r="AA59" s="2"/>
      <c r="AB59" s="5">
        <v>4</v>
      </c>
      <c r="AC59" s="4">
        <f t="shared" si="81"/>
        <v>19.790231218130305</v>
      </c>
      <c r="AD59" s="4">
        <f t="shared" si="81"/>
        <v>2.2439395680147061</v>
      </c>
      <c r="AE59" s="4">
        <f t="shared" si="81"/>
        <v>3.6675593682211804</v>
      </c>
      <c r="AF59" s="4">
        <f t="shared" si="81"/>
        <v>6.0896110131865528</v>
      </c>
      <c r="AG59" s="4">
        <f t="shared" si="81"/>
        <v>3.293358599348184</v>
      </c>
      <c r="AH59" s="4">
        <f t="shared" si="81"/>
        <v>6.5147184490075807</v>
      </c>
      <c r="AI59" s="4">
        <f t="shared" si="81"/>
        <v>17.98013198292708</v>
      </c>
      <c r="AJ59" s="4">
        <f t="shared" si="81"/>
        <v>13.655980431939435</v>
      </c>
      <c r="AK59" s="24"/>
      <c r="AL59" s="24"/>
      <c r="AM59" s="24"/>
      <c r="AN59" s="24">
        <v>4</v>
      </c>
      <c r="AO59" s="24">
        <f t="shared" si="82"/>
        <v>9.1544413288468789</v>
      </c>
      <c r="AP59" s="24">
        <f t="shared" si="83"/>
        <v>8</v>
      </c>
      <c r="AQ59" s="24">
        <f t="shared" si="84"/>
        <v>6.9677954817825301</v>
      </c>
      <c r="AR59" s="24">
        <f t="shared" si="85"/>
        <v>2.463487717544707</v>
      </c>
      <c r="AS59" s="46">
        <f>TTEST('Antagonistas C'!AC59:AJ59,AC59:AJ59,1,2)</f>
        <v>0.40436142742380843</v>
      </c>
      <c r="AT59" s="24"/>
      <c r="AU59" s="24"/>
      <c r="AV59" s="24"/>
      <c r="AX59" s="46">
        <f t="shared" si="86"/>
        <v>4</v>
      </c>
      <c r="AY59" s="46">
        <f t="shared" si="87"/>
        <v>25.623141473087813</v>
      </c>
      <c r="AZ59" s="46">
        <f t="shared" si="88"/>
        <v>3.2412460426878944</v>
      </c>
      <c r="BA59" s="46">
        <f t="shared" si="89"/>
        <v>5.9088456488007921</v>
      </c>
      <c r="BB59" s="46">
        <f t="shared" si="90"/>
        <v>7.1045461820509761</v>
      </c>
      <c r="BC59" s="46">
        <f t="shared" si="91"/>
        <v>3.293358599348184</v>
      </c>
      <c r="BD59" s="46">
        <f t="shared" si="92"/>
        <v>6.9800554810795363</v>
      </c>
      <c r="BE59" s="46">
        <f t="shared" si="93"/>
        <v>21.975716868021983</v>
      </c>
      <c r="BF59" s="46">
        <f t="shared" si="94"/>
        <v>15.311250787326035</v>
      </c>
    </row>
    <row r="60" spans="1:65" x14ac:dyDescent="0.25">
      <c r="A60" s="2"/>
      <c r="B60" s="5">
        <v>6</v>
      </c>
      <c r="C60" s="4">
        <v>2.654556194</v>
      </c>
      <c r="D60" s="4">
        <v>1.8542263454861105</v>
      </c>
      <c r="E60" s="4">
        <v>1.7818004742547424</v>
      </c>
      <c r="F60" s="4">
        <v>2.1330285691421258</v>
      </c>
      <c r="G60" s="4">
        <v>2.0145473498338085</v>
      </c>
      <c r="H60" s="4">
        <v>2.1244292113919663</v>
      </c>
      <c r="I60" s="4">
        <v>2.6738984792586571</v>
      </c>
      <c r="J60" s="4">
        <v>2.3904933344990673</v>
      </c>
      <c r="K60" s="24"/>
      <c r="L60" s="14"/>
      <c r="M60" s="2"/>
      <c r="N60" s="5">
        <v>6</v>
      </c>
      <c r="O60" s="4">
        <f t="shared" si="80"/>
        <v>1.088337726</v>
      </c>
      <c r="P60" s="4">
        <f t="shared" si="80"/>
        <v>0.27974446614583304</v>
      </c>
      <c r="Q60" s="4">
        <f t="shared" si="80"/>
        <v>0.26314738466986953</v>
      </c>
      <c r="R60" s="4">
        <f>F60-F$54</f>
        <v>0.58612506001920628</v>
      </c>
      <c r="S60" s="4">
        <f t="shared" si="80"/>
        <v>0.42747794619539459</v>
      </c>
      <c r="T60" s="4">
        <f t="shared" si="80"/>
        <v>0.54103185595567815</v>
      </c>
      <c r="U60" s="4">
        <f t="shared" si="80"/>
        <v>1.1560225968800839</v>
      </c>
      <c r="V60" s="4">
        <f t="shared" si="80"/>
        <v>0.91886126515454292</v>
      </c>
      <c r="W60" s="24"/>
      <c r="X60" s="24"/>
      <c r="Y60" s="24"/>
      <c r="Z60" s="22"/>
      <c r="AA60" s="2"/>
      <c r="AB60" s="5">
        <v>6</v>
      </c>
      <c r="AC60" s="4">
        <f t="shared" si="81"/>
        <v>30.831097053824362</v>
      </c>
      <c r="AD60" s="4">
        <f t="shared" si="81"/>
        <v>8.2277784160539138</v>
      </c>
      <c r="AE60" s="4">
        <f t="shared" si="81"/>
        <v>7.1313654382078457</v>
      </c>
      <c r="AF60" s="4">
        <f t="shared" si="81"/>
        <v>25.373379221610666</v>
      </c>
      <c r="AG60" s="4">
        <f t="shared" si="81"/>
        <v>11.429891609502532</v>
      </c>
      <c r="AH60" s="4">
        <f t="shared" si="81"/>
        <v>9.9271900175353789</v>
      </c>
      <c r="AI60" s="4">
        <f t="shared" si="81"/>
        <v>32.564016813523494</v>
      </c>
      <c r="AJ60" s="4">
        <f t="shared" si="81"/>
        <v>23.380693769835698</v>
      </c>
      <c r="AK60" s="24"/>
      <c r="AL60" s="24"/>
      <c r="AM60" s="24"/>
      <c r="AN60" s="24">
        <v>6</v>
      </c>
      <c r="AO60" s="24">
        <f t="shared" si="82"/>
        <v>18.608176542511735</v>
      </c>
      <c r="AP60" s="24">
        <f t="shared" si="83"/>
        <v>8</v>
      </c>
      <c r="AQ60" s="24">
        <f t="shared" si="84"/>
        <v>10.549660194149668</v>
      </c>
      <c r="AR60" s="24">
        <f t="shared" si="85"/>
        <v>3.7298681312485096</v>
      </c>
      <c r="AS60" s="46">
        <f>TTEST('Antagonistas C'!AC60:AJ60,AC60:AJ60,1,2)</f>
        <v>0.31126567253427628</v>
      </c>
      <c r="AT60" s="24"/>
      <c r="AU60" s="24"/>
      <c r="AV60" s="24"/>
      <c r="AX60" s="46">
        <f t="shared" si="86"/>
        <v>6</v>
      </c>
      <c r="AY60" s="46">
        <f t="shared" si="87"/>
        <v>50.621328271954667</v>
      </c>
      <c r="AZ60" s="46">
        <f t="shared" si="88"/>
        <v>10.471717984068619</v>
      </c>
      <c r="BA60" s="46">
        <f t="shared" si="89"/>
        <v>10.798924806429026</v>
      </c>
      <c r="BB60" s="46">
        <f t="shared" si="90"/>
        <v>31.462990234797218</v>
      </c>
      <c r="BC60" s="46">
        <f t="shared" si="91"/>
        <v>14.723250208850716</v>
      </c>
      <c r="BD60" s="46">
        <f t="shared" si="92"/>
        <v>16.441908466542959</v>
      </c>
      <c r="BE60" s="46">
        <f t="shared" si="93"/>
        <v>50.544148796450571</v>
      </c>
      <c r="BF60" s="46">
        <f t="shared" si="94"/>
        <v>37.036674201775135</v>
      </c>
    </row>
    <row r="61" spans="1:65" x14ac:dyDescent="0.25">
      <c r="A61" s="2"/>
      <c r="B61" s="5">
        <v>8</v>
      </c>
      <c r="C61" s="4">
        <v>2.8531042919999998</v>
      </c>
      <c r="D61" s="4">
        <v>2.1509250217013882</v>
      </c>
      <c r="E61" s="4">
        <v>1.9847998852857847</v>
      </c>
      <c r="F61" s="4">
        <v>2.4456286011523689</v>
      </c>
      <c r="G61" s="4">
        <v>2.2391544063093543</v>
      </c>
      <c r="H61" s="4">
        <v>2.2765944208795004</v>
      </c>
      <c r="I61" s="4">
        <v>2.9717693324424816</v>
      </c>
      <c r="J61" s="4">
        <v>2.5693866781574739</v>
      </c>
      <c r="K61" s="24"/>
      <c r="L61" s="14"/>
      <c r="M61" s="2"/>
      <c r="N61" s="5">
        <v>8</v>
      </c>
      <c r="O61" s="4">
        <f t="shared" si="80"/>
        <v>1.2868858239999998</v>
      </c>
      <c r="P61" s="4">
        <f t="shared" si="80"/>
        <v>0.57644314236111072</v>
      </c>
      <c r="Q61" s="4">
        <f t="shared" si="80"/>
        <v>0.46614679570091178</v>
      </c>
      <c r="R61" s="4">
        <f t="shared" si="80"/>
        <v>0.89872509202944939</v>
      </c>
      <c r="S61" s="4">
        <f t="shared" si="80"/>
        <v>0.65208500267094038</v>
      </c>
      <c r="T61" s="4">
        <f t="shared" si="80"/>
        <v>0.69319706544321225</v>
      </c>
      <c r="U61" s="4">
        <f t="shared" si="80"/>
        <v>1.4538934500639085</v>
      </c>
      <c r="V61" s="4">
        <f t="shared" si="80"/>
        <v>1.0977546088129495</v>
      </c>
      <c r="W61" s="24"/>
      <c r="X61" s="24"/>
      <c r="Y61" s="24"/>
      <c r="Z61" s="22"/>
      <c r="AA61" s="2"/>
      <c r="AB61" s="5">
        <v>8</v>
      </c>
      <c r="AC61" s="4">
        <f t="shared" si="81"/>
        <v>36.455689065155795</v>
      </c>
      <c r="AD61" s="4">
        <f t="shared" si="81"/>
        <v>16.954210069444432</v>
      </c>
      <c r="AE61" s="4">
        <f t="shared" si="81"/>
        <v>12.632704490539613</v>
      </c>
      <c r="AF61" s="4">
        <f t="shared" si="81"/>
        <v>38.905848139803012</v>
      </c>
      <c r="AG61" s="4">
        <f t="shared" si="81"/>
        <v>17.43542787890215</v>
      </c>
      <c r="AH61" s="4">
        <f t="shared" si="81"/>
        <v>12.719212209967196</v>
      </c>
      <c r="AI61" s="4">
        <f t="shared" si="81"/>
        <v>40.954745072222771</v>
      </c>
      <c r="AJ61" s="4">
        <f t="shared" si="81"/>
        <v>27.932687247148845</v>
      </c>
      <c r="AK61" s="24"/>
      <c r="AL61" s="24"/>
      <c r="AM61" s="24"/>
      <c r="AN61" s="24">
        <v>8</v>
      </c>
      <c r="AO61" s="24">
        <f t="shared" si="82"/>
        <v>25.498815521647977</v>
      </c>
      <c r="AP61" s="24">
        <f t="shared" si="83"/>
        <v>8</v>
      </c>
      <c r="AQ61" s="24">
        <f t="shared" si="84"/>
        <v>12.020783595809396</v>
      </c>
      <c r="AR61" s="24">
        <f t="shared" si="85"/>
        <v>4.2499887978864175</v>
      </c>
      <c r="AS61" s="46">
        <f>TTEST('Antagonistas C'!AC61:AJ61,AC61:AJ61,1,2)</f>
        <v>0.25983637877073607</v>
      </c>
      <c r="AT61" s="24"/>
      <c r="AU61" s="24"/>
      <c r="AV61" s="24"/>
      <c r="AX61" s="46">
        <f t="shared" si="86"/>
        <v>8</v>
      </c>
      <c r="AY61" s="46">
        <f t="shared" si="87"/>
        <v>67.28678611898016</v>
      </c>
      <c r="AZ61" s="46">
        <f t="shared" si="88"/>
        <v>25.181988485498344</v>
      </c>
      <c r="BA61" s="46">
        <f t="shared" si="89"/>
        <v>19.76406992874746</v>
      </c>
      <c r="BB61" s="46">
        <f t="shared" si="90"/>
        <v>64.279227361413675</v>
      </c>
      <c r="BC61" s="46">
        <f t="shared" si="91"/>
        <v>28.86531948840468</v>
      </c>
      <c r="BD61" s="46">
        <f t="shared" si="92"/>
        <v>22.646402227502577</v>
      </c>
      <c r="BE61" s="46">
        <f t="shared" si="93"/>
        <v>73.518761885746272</v>
      </c>
      <c r="BF61" s="46">
        <f t="shared" si="94"/>
        <v>51.313381016984543</v>
      </c>
    </row>
    <row r="62" spans="1:65" x14ac:dyDescent="0.25">
      <c r="A62" s="2"/>
      <c r="B62" s="5">
        <v>10</v>
      </c>
      <c r="C62" s="4">
        <v>2.9119333580000002</v>
      </c>
      <c r="D62" s="4">
        <v>2.3119900173611105</v>
      </c>
      <c r="E62" s="4">
        <v>2.2855397534799211</v>
      </c>
      <c r="F62" s="4">
        <v>2.5862986155569785</v>
      </c>
      <c r="G62" s="4">
        <v>2.3768167957621085</v>
      </c>
      <c r="H62" s="4">
        <v>2.4033987621191129</v>
      </c>
      <c r="I62" s="4">
        <v>2.9859536587845685</v>
      </c>
      <c r="J62" s="4">
        <v>2.6181757718824938</v>
      </c>
      <c r="K62" s="24"/>
      <c r="L62" s="14"/>
      <c r="M62" s="2"/>
      <c r="N62" s="5">
        <v>10</v>
      </c>
      <c r="O62" s="4">
        <f t="shared" si="80"/>
        <v>1.3457148900000002</v>
      </c>
      <c r="P62" s="4">
        <f t="shared" si="80"/>
        <v>0.73750813802083304</v>
      </c>
      <c r="Q62" s="4">
        <f t="shared" si="80"/>
        <v>0.76688666389504823</v>
      </c>
      <c r="R62" s="4">
        <f t="shared" si="80"/>
        <v>1.039395106434059</v>
      </c>
      <c r="S62" s="4">
        <f t="shared" si="80"/>
        <v>0.7897473921236946</v>
      </c>
      <c r="T62" s="4">
        <f t="shared" si="80"/>
        <v>0.82000140668282473</v>
      </c>
      <c r="U62" s="4">
        <f t="shared" si="80"/>
        <v>1.4680777764059953</v>
      </c>
      <c r="V62" s="4">
        <f t="shared" si="80"/>
        <v>1.1465437025379694</v>
      </c>
      <c r="W62" s="24"/>
      <c r="X62" s="24"/>
      <c r="Y62" s="24"/>
      <c r="Z62" s="22"/>
      <c r="AA62" s="2"/>
      <c r="AB62" s="5">
        <v>10</v>
      </c>
      <c r="AC62" s="4">
        <f t="shared" si="81"/>
        <v>38.122234844192633</v>
      </c>
      <c r="AD62" s="4">
        <f t="shared" si="81"/>
        <v>21.691415824142148</v>
      </c>
      <c r="AE62" s="4">
        <f t="shared" si="81"/>
        <v>20.782836419920002</v>
      </c>
      <c r="AF62" s="4">
        <f t="shared" si="81"/>
        <v>44.995459152989575</v>
      </c>
      <c r="AG62" s="4">
        <f t="shared" si="81"/>
        <v>21.116240431114829</v>
      </c>
      <c r="AH62" s="4">
        <f t="shared" si="81"/>
        <v>15.045897370327058</v>
      </c>
      <c r="AI62" s="4">
        <f t="shared" si="81"/>
        <v>41.354303560732269</v>
      </c>
      <c r="AJ62" s="4">
        <f t="shared" si="81"/>
        <v>29.174140013688792</v>
      </c>
      <c r="AK62" s="24"/>
      <c r="AL62" s="24"/>
      <c r="AM62" s="24"/>
      <c r="AN62" s="24">
        <v>10</v>
      </c>
      <c r="AO62" s="24">
        <f t="shared" si="82"/>
        <v>29.035315952138411</v>
      </c>
      <c r="AP62" s="24">
        <f t="shared" si="83"/>
        <v>8</v>
      </c>
      <c r="AQ62" s="24">
        <f t="shared" si="84"/>
        <v>11.145318496043039</v>
      </c>
      <c r="AR62" s="24">
        <f t="shared" si="85"/>
        <v>3.940465143517943</v>
      </c>
      <c r="AS62" s="46">
        <f>TTEST('Antagonistas C'!AC62:AJ62,AC62:AJ62,1,2)</f>
        <v>0.17959245341173447</v>
      </c>
      <c r="AT62" s="24"/>
      <c r="AU62" s="24"/>
      <c r="AV62" s="24"/>
      <c r="AX62" s="46">
        <f t="shared" si="86"/>
        <v>10</v>
      </c>
      <c r="AY62" s="46">
        <f t="shared" si="87"/>
        <v>74.577923909348428</v>
      </c>
      <c r="AZ62" s="46">
        <f t="shared" si="88"/>
        <v>38.645625893586583</v>
      </c>
      <c r="BA62" s="46">
        <f t="shared" si="89"/>
        <v>33.415540910459612</v>
      </c>
      <c r="BB62" s="46">
        <f t="shared" si="90"/>
        <v>83.90130729279258</v>
      </c>
      <c r="BC62" s="46">
        <f t="shared" si="91"/>
        <v>38.551668310016979</v>
      </c>
      <c r="BD62" s="46">
        <f t="shared" si="92"/>
        <v>27.765109580294254</v>
      </c>
      <c r="BE62" s="46">
        <f t="shared" si="93"/>
        <v>82.30904863295504</v>
      </c>
      <c r="BF62" s="46">
        <f t="shared" si="94"/>
        <v>57.106827260837633</v>
      </c>
    </row>
    <row r="63" spans="1:65" x14ac:dyDescent="0.25">
      <c r="A63" s="2"/>
      <c r="B63" s="5">
        <v>12</v>
      </c>
      <c r="C63" s="4">
        <v>2.919286992</v>
      </c>
      <c r="D63" s="4">
        <v>2.4476236979166659</v>
      </c>
      <c r="E63" s="4">
        <v>2.7065755689517124</v>
      </c>
      <c r="F63" s="4">
        <v>2.6097436179577467</v>
      </c>
      <c r="G63" s="4">
        <v>2.3985529625178064</v>
      </c>
      <c r="H63" s="4">
        <v>2.4372132531163428</v>
      </c>
      <c r="I63" s="4">
        <v>2.929216353416221</v>
      </c>
      <c r="J63" s="4">
        <v>2.5856497093991475</v>
      </c>
      <c r="K63" s="24"/>
      <c r="L63" s="14"/>
      <c r="M63" s="2"/>
      <c r="N63" s="5">
        <v>12</v>
      </c>
      <c r="O63" s="4">
        <f t="shared" si="80"/>
        <v>1.353068524</v>
      </c>
      <c r="P63" s="4">
        <f t="shared" si="80"/>
        <v>0.8731418185763884</v>
      </c>
      <c r="Q63" s="4">
        <f t="shared" si="80"/>
        <v>1.1879224793668395</v>
      </c>
      <c r="R63" s="4">
        <f t="shared" si="80"/>
        <v>1.0628401088348272</v>
      </c>
      <c r="S63" s="4">
        <f t="shared" si="80"/>
        <v>0.8114835588793925</v>
      </c>
      <c r="T63" s="4">
        <f t="shared" si="80"/>
        <v>0.85381589768005473</v>
      </c>
      <c r="U63" s="4">
        <f t="shared" si="80"/>
        <v>1.4113404710376478</v>
      </c>
      <c r="V63" s="4">
        <f t="shared" si="80"/>
        <v>1.1140176400546231</v>
      </c>
      <c r="W63" s="24"/>
      <c r="X63" s="24"/>
      <c r="Y63" s="24"/>
      <c r="Z63" s="22"/>
      <c r="AA63" s="2"/>
      <c r="AB63" s="5">
        <v>12</v>
      </c>
      <c r="AC63" s="4">
        <f t="shared" si="81"/>
        <v>38.330553087818693</v>
      </c>
      <c r="AD63" s="4">
        <f t="shared" si="81"/>
        <v>25.680641722834956</v>
      </c>
      <c r="AE63" s="4">
        <f t="shared" si="81"/>
        <v>32.19302112105256</v>
      </c>
      <c r="AF63" s="4">
        <f t="shared" si="81"/>
        <v>46.010394321854001</v>
      </c>
      <c r="AG63" s="4">
        <f t="shared" si="81"/>
        <v>21.697421360411564</v>
      </c>
      <c r="AH63" s="4">
        <f t="shared" si="81"/>
        <v>15.666346746423022</v>
      </c>
      <c r="AI63" s="4">
        <f t="shared" si="81"/>
        <v>39.756069606694304</v>
      </c>
      <c r="AJ63" s="4">
        <f t="shared" si="81"/>
        <v>28.3465048359955</v>
      </c>
      <c r="AK63" s="24"/>
      <c r="AL63" s="24"/>
      <c r="AM63" s="24"/>
      <c r="AN63" s="24">
        <v>12</v>
      </c>
      <c r="AO63" s="24">
        <f t="shared" si="82"/>
        <v>30.960119100385572</v>
      </c>
      <c r="AP63" s="24">
        <f t="shared" si="83"/>
        <v>8</v>
      </c>
      <c r="AQ63" s="24">
        <f t="shared" si="84"/>
        <v>10.100380312833311</v>
      </c>
      <c r="AR63" s="24">
        <f t="shared" si="85"/>
        <v>3.5710237058837677</v>
      </c>
      <c r="AS63" s="46">
        <f>TTEST('Antagonistas C'!AC63:AJ63,AC63:AJ63,1,2)</f>
        <v>0.22497193395476578</v>
      </c>
      <c r="AT63" s="24"/>
      <c r="AU63" s="24"/>
      <c r="AV63" s="24"/>
      <c r="AX63" s="46">
        <f t="shared" si="86"/>
        <v>12</v>
      </c>
      <c r="AY63" s="46">
        <f t="shared" si="87"/>
        <v>76.452787932011319</v>
      </c>
      <c r="AZ63" s="46">
        <f t="shared" si="88"/>
        <v>47.372057546977103</v>
      </c>
      <c r="BA63" s="46">
        <f t="shared" si="89"/>
        <v>52.975857540972562</v>
      </c>
      <c r="BB63" s="46">
        <f t="shared" si="90"/>
        <v>91.005853474843576</v>
      </c>
      <c r="BC63" s="46">
        <f t="shared" si="91"/>
        <v>42.813661791526393</v>
      </c>
      <c r="BD63" s="46">
        <f t="shared" si="92"/>
        <v>30.712244116750078</v>
      </c>
      <c r="BE63" s="46">
        <f t="shared" si="93"/>
        <v>81.110373167426573</v>
      </c>
      <c r="BF63" s="46">
        <f t="shared" si="94"/>
        <v>57.520644849684288</v>
      </c>
    </row>
    <row r="64" spans="1:65" x14ac:dyDescent="0.25">
      <c r="A64" s="2"/>
      <c r="B64" s="5">
        <v>14</v>
      </c>
      <c r="C64" s="4">
        <v>2.919286992</v>
      </c>
      <c r="D64" s="4">
        <v>2.4221923828124989</v>
      </c>
      <c r="E64" s="4">
        <v>3.007315437145849</v>
      </c>
      <c r="F64" s="4">
        <v>2.5706686139564665</v>
      </c>
      <c r="G64" s="4">
        <v>2.4057983514363723</v>
      </c>
      <c r="H64" s="4">
        <v>2.4118523848684204</v>
      </c>
      <c r="I64" s="4">
        <v>2.7873730899953522</v>
      </c>
      <c r="J64" s="4">
        <v>2.5287291000532903</v>
      </c>
      <c r="K64" s="24"/>
      <c r="L64" s="14"/>
      <c r="M64" s="2"/>
      <c r="N64" s="5">
        <v>14</v>
      </c>
      <c r="O64" s="4">
        <f t="shared" si="80"/>
        <v>1.353068524</v>
      </c>
      <c r="P64" s="4">
        <f t="shared" si="80"/>
        <v>0.84771050347222143</v>
      </c>
      <c r="Q64" s="4">
        <f t="shared" si="80"/>
        <v>1.4886623475609762</v>
      </c>
      <c r="R64" s="4">
        <f t="shared" si="80"/>
        <v>1.023765104833547</v>
      </c>
      <c r="S64" s="4">
        <f t="shared" si="80"/>
        <v>0.81872894779795846</v>
      </c>
      <c r="T64" s="4">
        <f t="shared" si="80"/>
        <v>0.82845502943213223</v>
      </c>
      <c r="U64" s="4">
        <f t="shared" si="80"/>
        <v>1.269497207616779</v>
      </c>
      <c r="V64" s="4">
        <f t="shared" si="80"/>
        <v>1.0570970307087659</v>
      </c>
      <c r="W64" s="24"/>
      <c r="X64" s="24"/>
      <c r="Y64" s="24"/>
      <c r="Z64" s="22"/>
      <c r="AA64" s="2"/>
      <c r="AB64" s="5">
        <v>14</v>
      </c>
      <c r="AC64" s="4">
        <f t="shared" si="81"/>
        <v>38.330553087818693</v>
      </c>
      <c r="AD64" s="4">
        <f t="shared" si="81"/>
        <v>24.932661866830042</v>
      </c>
      <c r="AE64" s="4">
        <f t="shared" si="81"/>
        <v>40.343153050432953</v>
      </c>
      <c r="AF64" s="4">
        <f t="shared" si="81"/>
        <v>44.318835707079963</v>
      </c>
      <c r="AG64" s="4">
        <f t="shared" si="81"/>
        <v>21.891148336843809</v>
      </c>
      <c r="AH64" s="4">
        <f t="shared" si="81"/>
        <v>15.201009714351049</v>
      </c>
      <c r="AI64" s="4">
        <f t="shared" si="81"/>
        <v>35.760484721599411</v>
      </c>
      <c r="AJ64" s="4">
        <f t="shared" si="81"/>
        <v>26.898143275032215</v>
      </c>
      <c r="AK64" s="24"/>
      <c r="AL64" s="24"/>
      <c r="AM64" s="24"/>
      <c r="AN64" s="24">
        <v>14</v>
      </c>
      <c r="AO64" s="24">
        <f t="shared" si="82"/>
        <v>30.959498719998514</v>
      </c>
      <c r="AP64" s="24">
        <f t="shared" si="83"/>
        <v>8</v>
      </c>
      <c r="AQ64" s="24">
        <f t="shared" si="84"/>
        <v>10.193058473618589</v>
      </c>
      <c r="AR64" s="24">
        <f t="shared" si="85"/>
        <v>3.6037903838633514</v>
      </c>
      <c r="AS64" s="46">
        <f>TTEST('Antagonistas C'!AC64:AJ64,AC64:AJ64,1,2)</f>
        <v>0.27691656775603651</v>
      </c>
      <c r="AT64" s="24"/>
      <c r="AU64" s="24"/>
      <c r="AV64" s="24"/>
      <c r="AX64" s="46">
        <f t="shared" si="86"/>
        <v>14</v>
      </c>
      <c r="AY64" s="46">
        <f t="shared" si="87"/>
        <v>76.661106175637386</v>
      </c>
      <c r="AZ64" s="46">
        <f t="shared" si="88"/>
        <v>50.613303589664994</v>
      </c>
      <c r="BA64" s="46">
        <f t="shared" si="89"/>
        <v>72.536174171485513</v>
      </c>
      <c r="BB64" s="46">
        <f t="shared" si="90"/>
        <v>90.329230028933964</v>
      </c>
      <c r="BC64" s="46">
        <f t="shared" si="91"/>
        <v>43.588569697255373</v>
      </c>
      <c r="BD64" s="46">
        <f t="shared" si="92"/>
        <v>30.867356460774069</v>
      </c>
      <c r="BE64" s="46">
        <f t="shared" si="93"/>
        <v>75.516554328293722</v>
      </c>
      <c r="BF64" s="46">
        <f t="shared" si="94"/>
        <v>55.244648111027715</v>
      </c>
    </row>
    <row r="65" spans="1:65" x14ac:dyDescent="0.25">
      <c r="A65" s="2"/>
      <c r="B65" s="5">
        <v>16</v>
      </c>
      <c r="C65" s="4">
        <v>2.8751651919999999</v>
      </c>
      <c r="D65" s="4">
        <v>2.3713297526041659</v>
      </c>
      <c r="E65" s="4">
        <v>3.1426483778332104</v>
      </c>
      <c r="F65" s="4">
        <v>2.5315936099551859</v>
      </c>
      <c r="G65" s="4">
        <v>2.3985529625178064</v>
      </c>
      <c r="H65" s="4">
        <v>2.4287596303670353</v>
      </c>
      <c r="I65" s="4">
        <v>2.7164514582849177</v>
      </c>
      <c r="J65" s="4">
        <v>2.4799400063282704</v>
      </c>
      <c r="K65" s="24"/>
      <c r="L65" s="14"/>
      <c r="M65" s="2"/>
      <c r="N65" s="5">
        <v>16</v>
      </c>
      <c r="O65" s="4">
        <f t="shared" si="80"/>
        <v>1.3089467239999999</v>
      </c>
      <c r="P65" s="4">
        <f t="shared" si="80"/>
        <v>0.7968478732638884</v>
      </c>
      <c r="Q65" s="4">
        <f t="shared" si="80"/>
        <v>1.6239952882483375</v>
      </c>
      <c r="R65" s="4">
        <f t="shared" si="80"/>
        <v>0.98469010083226638</v>
      </c>
      <c r="S65" s="4">
        <f t="shared" si="80"/>
        <v>0.8114835588793925</v>
      </c>
      <c r="T65" s="4">
        <f t="shared" si="80"/>
        <v>0.84536227493074723</v>
      </c>
      <c r="U65" s="4">
        <f t="shared" si="80"/>
        <v>1.1985755759063446</v>
      </c>
      <c r="V65" s="4">
        <f t="shared" si="80"/>
        <v>1.008307936983746</v>
      </c>
      <c r="W65" s="24"/>
      <c r="X65" s="24"/>
      <c r="Y65" s="24"/>
      <c r="Z65" s="22"/>
      <c r="AA65" s="2"/>
      <c r="AB65" s="5">
        <v>16</v>
      </c>
      <c r="AC65" s="4">
        <f t="shared" si="81"/>
        <v>37.080643739376768</v>
      </c>
      <c r="AD65" s="4">
        <f t="shared" si="81"/>
        <v>23.436702154820249</v>
      </c>
      <c r="AE65" s="4">
        <f t="shared" si="81"/>
        <v>44.010712418654123</v>
      </c>
      <c r="AF65" s="4">
        <f t="shared" si="81"/>
        <v>42.62727709230591</v>
      </c>
      <c r="AG65" s="4">
        <f t="shared" si="81"/>
        <v>21.697421360411564</v>
      </c>
      <c r="AH65" s="4">
        <f t="shared" si="81"/>
        <v>15.511234402399031</v>
      </c>
      <c r="AI65" s="4">
        <f t="shared" si="81"/>
        <v>33.762692279051961</v>
      </c>
      <c r="AJ65" s="4">
        <f t="shared" si="81"/>
        <v>25.656690508492268</v>
      </c>
      <c r="AK65" s="24"/>
      <c r="AL65" s="24"/>
      <c r="AM65" s="24"/>
      <c r="AN65" s="24">
        <v>16</v>
      </c>
      <c r="AO65" s="24">
        <f t="shared" si="82"/>
        <v>30.472921744438985</v>
      </c>
      <c r="AP65" s="24">
        <f t="shared" si="83"/>
        <v>8</v>
      </c>
      <c r="AQ65" s="24">
        <f t="shared" si="84"/>
        <v>10.413251687402566</v>
      </c>
      <c r="AR65" s="24">
        <f t="shared" si="85"/>
        <v>3.681640441182306</v>
      </c>
      <c r="AS65" s="46">
        <f>TTEST('Antagonistas C'!AC65:AJ65,AC65:AJ65,1,2)</f>
        <v>0.25742504040255032</v>
      </c>
      <c r="AT65" s="24"/>
      <c r="AU65" s="24"/>
      <c r="AV65" s="24"/>
      <c r="AX65" s="46">
        <f t="shared" si="86"/>
        <v>16</v>
      </c>
      <c r="AY65" s="46">
        <f t="shared" si="87"/>
        <v>75.411196827195454</v>
      </c>
      <c r="AZ65" s="46">
        <f t="shared" si="88"/>
        <v>48.369364021650291</v>
      </c>
      <c r="BA65" s="46">
        <f t="shared" si="89"/>
        <v>84.353865469087083</v>
      </c>
      <c r="BB65" s="46">
        <f t="shared" si="90"/>
        <v>86.946112799385872</v>
      </c>
      <c r="BC65" s="46">
        <f t="shared" si="91"/>
        <v>43.588569697255373</v>
      </c>
      <c r="BD65" s="46">
        <f t="shared" si="92"/>
        <v>30.712244116750078</v>
      </c>
      <c r="BE65" s="46">
        <f t="shared" si="93"/>
        <v>69.523177000651373</v>
      </c>
      <c r="BF65" s="46">
        <f t="shared" si="94"/>
        <v>52.554833783524487</v>
      </c>
    </row>
    <row r="66" spans="1:65" x14ac:dyDescent="0.25">
      <c r="A66" s="24"/>
      <c r="B66" s="5">
        <v>18</v>
      </c>
      <c r="C66" s="4">
        <v>2.801628859</v>
      </c>
      <c r="D66" s="4">
        <v>2.3289442274305543</v>
      </c>
      <c r="E66" s="4">
        <v>3.1652038679477705</v>
      </c>
      <c r="F66" s="4">
        <v>2.4925186059539053</v>
      </c>
      <c r="G66" s="4">
        <v>2.3985529625178064</v>
      </c>
      <c r="H66" s="4">
        <v>2.4287596303670353</v>
      </c>
      <c r="I66" s="4">
        <v>2.6738984792586571</v>
      </c>
      <c r="J66" s="4">
        <v>2.520597584432454</v>
      </c>
      <c r="K66" s="24"/>
      <c r="L66" s="14"/>
      <c r="M66" s="24"/>
      <c r="N66" s="5">
        <v>18</v>
      </c>
      <c r="O66" s="4">
        <f t="shared" si="80"/>
        <v>1.2354103910000001</v>
      </c>
      <c r="P66" s="4">
        <f t="shared" si="80"/>
        <v>0.75446234809027679</v>
      </c>
      <c r="Q66" s="4">
        <f t="shared" si="80"/>
        <v>1.6465507783628976</v>
      </c>
      <c r="R66" s="4">
        <f t="shared" si="80"/>
        <v>0.94561509683098577</v>
      </c>
      <c r="S66" s="4">
        <f t="shared" si="80"/>
        <v>0.8114835588793925</v>
      </c>
      <c r="T66" s="4">
        <f t="shared" si="80"/>
        <v>0.84536227493074723</v>
      </c>
      <c r="U66" s="4">
        <f t="shared" si="80"/>
        <v>1.1560225968800839</v>
      </c>
      <c r="V66" s="4">
        <f t="shared" si="80"/>
        <v>1.0489655150879296</v>
      </c>
      <c r="W66" s="24"/>
      <c r="X66" s="24"/>
      <c r="Y66" s="24"/>
      <c r="Z66" s="22"/>
      <c r="AA66" s="24"/>
      <c r="AB66" s="5">
        <v>18</v>
      </c>
      <c r="AC66" s="4">
        <f t="shared" si="81"/>
        <v>34.997461501416431</v>
      </c>
      <c r="AD66" s="4">
        <f t="shared" si="81"/>
        <v>22.190069061478731</v>
      </c>
      <c r="AE66" s="4">
        <f t="shared" si="81"/>
        <v>44.621972313357652</v>
      </c>
      <c r="AF66" s="4">
        <f t="shared" si="81"/>
        <v>40.935718477531857</v>
      </c>
      <c r="AG66" s="4">
        <f t="shared" si="81"/>
        <v>21.697421360411564</v>
      </c>
      <c r="AH66" s="4">
        <f t="shared" si="81"/>
        <v>15.511234402399031</v>
      </c>
      <c r="AI66" s="4">
        <f t="shared" si="81"/>
        <v>32.564016813523494</v>
      </c>
      <c r="AJ66" s="4">
        <f t="shared" si="81"/>
        <v>26.691234480608895</v>
      </c>
      <c r="AK66" s="24"/>
      <c r="AL66" s="24"/>
      <c r="AM66" s="24"/>
      <c r="AN66" s="24">
        <v>18</v>
      </c>
      <c r="AO66" s="24">
        <f t="shared" si="82"/>
        <v>29.901141051340957</v>
      </c>
      <c r="AP66" s="24">
        <f t="shared" si="83"/>
        <v>8</v>
      </c>
      <c r="AQ66" s="24">
        <f t="shared" si="84"/>
        <v>10.111257679525327</v>
      </c>
      <c r="AR66" s="24">
        <f t="shared" si="85"/>
        <v>3.5748694357584565</v>
      </c>
      <c r="AS66" s="46">
        <f>TTEST('Antagonistas C'!AC66:AJ66,AC66:AJ66,1,2)</f>
        <v>0.2345871800286104</v>
      </c>
      <c r="AT66" s="24"/>
      <c r="AU66" s="24"/>
      <c r="AV66" s="24"/>
      <c r="AX66" s="46">
        <f t="shared" si="86"/>
        <v>18</v>
      </c>
      <c r="AY66" s="46">
        <f t="shared" si="87"/>
        <v>72.078105240793207</v>
      </c>
      <c r="AZ66" s="46">
        <f t="shared" si="88"/>
        <v>45.626771216298977</v>
      </c>
      <c r="BA66" s="46">
        <f t="shared" si="89"/>
        <v>88.632684732011768</v>
      </c>
      <c r="BB66" s="46">
        <f t="shared" si="90"/>
        <v>83.562995569837767</v>
      </c>
      <c r="BC66" s="46">
        <f t="shared" si="91"/>
        <v>43.394842720823128</v>
      </c>
      <c r="BD66" s="46">
        <f t="shared" si="92"/>
        <v>31.022468804798063</v>
      </c>
      <c r="BE66" s="46">
        <f t="shared" si="93"/>
        <v>66.326709092575456</v>
      </c>
      <c r="BF66" s="46">
        <f t="shared" si="94"/>
        <v>52.347924989101159</v>
      </c>
    </row>
    <row r="67" spans="1:65" x14ac:dyDescent="0.25">
      <c r="A67" s="24"/>
      <c r="B67" s="5">
        <v>20</v>
      </c>
      <c r="C67" s="4">
        <v>2.801628859</v>
      </c>
      <c r="D67" s="4">
        <v>2.2950358072916659</v>
      </c>
      <c r="E67" s="4">
        <v>3.1200928877186502</v>
      </c>
      <c r="F67" s="4">
        <v>2.4768886043533933</v>
      </c>
      <c r="G67" s="4">
        <v>2.3840621846806744</v>
      </c>
      <c r="H67" s="4">
        <v>2.4033987621191129</v>
      </c>
      <c r="I67" s="4">
        <v>2.6384376634034394</v>
      </c>
      <c r="J67" s="4">
        <v>2.5124660688116176</v>
      </c>
      <c r="K67" s="24"/>
      <c r="L67" s="14"/>
      <c r="M67" s="24"/>
      <c r="N67" s="5">
        <v>20</v>
      </c>
      <c r="O67" s="4">
        <f t="shared" si="80"/>
        <v>1.2354103910000001</v>
      </c>
      <c r="P67" s="4">
        <f t="shared" si="80"/>
        <v>0.7205539279513884</v>
      </c>
      <c r="Q67" s="4">
        <f t="shared" si="80"/>
        <v>1.6014397981337773</v>
      </c>
      <c r="R67" s="4">
        <f t="shared" si="80"/>
        <v>0.92998509523047379</v>
      </c>
      <c r="S67" s="4">
        <f t="shared" si="80"/>
        <v>0.79699278104226057</v>
      </c>
      <c r="T67" s="4">
        <f t="shared" si="80"/>
        <v>0.82000140668282473</v>
      </c>
      <c r="U67" s="4">
        <f t="shared" si="80"/>
        <v>1.1205617810248663</v>
      </c>
      <c r="V67" s="4">
        <f t="shared" si="80"/>
        <v>1.0408339994670932</v>
      </c>
      <c r="W67" s="24"/>
      <c r="X67" s="24"/>
      <c r="Y67" s="24"/>
      <c r="Z67" s="22"/>
      <c r="AA67" s="24"/>
      <c r="AB67" s="5">
        <v>20</v>
      </c>
      <c r="AC67" s="4">
        <f t="shared" si="81"/>
        <v>34.997461501416431</v>
      </c>
      <c r="AD67" s="4">
        <f t="shared" si="81"/>
        <v>21.192762586805543</v>
      </c>
      <c r="AE67" s="4">
        <f t="shared" si="81"/>
        <v>43.3994525239506</v>
      </c>
      <c r="AF67" s="4">
        <f t="shared" si="81"/>
        <v>40.259095031622245</v>
      </c>
      <c r="AG67" s="4">
        <f t="shared" si="81"/>
        <v>21.309967407547074</v>
      </c>
      <c r="AH67" s="4">
        <f t="shared" si="81"/>
        <v>15.045897370327058</v>
      </c>
      <c r="AI67" s="4">
        <f t="shared" si="81"/>
        <v>31.565120592249755</v>
      </c>
      <c r="AJ67" s="4">
        <f t="shared" si="81"/>
        <v>26.484325686185581</v>
      </c>
      <c r="AK67" s="24"/>
      <c r="AL67" s="24"/>
      <c r="AM67" s="24"/>
      <c r="AN67" s="24">
        <v>20</v>
      </c>
      <c r="AO67" s="24">
        <f t="shared" si="82"/>
        <v>29.281760337513035</v>
      </c>
      <c r="AP67" s="24">
        <f t="shared" si="83"/>
        <v>8</v>
      </c>
      <c r="AQ67" s="24">
        <f t="shared" si="84"/>
        <v>9.9797000075410498</v>
      </c>
      <c r="AR67" s="24">
        <f t="shared" si="85"/>
        <v>3.5283567747698577</v>
      </c>
      <c r="AS67" s="46">
        <f>TTEST('Antagonistas C'!AC67:AJ67,AC67:AJ67,1,2)</f>
        <v>0.24188968948806355</v>
      </c>
      <c r="AT67" s="24"/>
      <c r="AU67" s="24"/>
      <c r="AV67" s="24"/>
      <c r="AX67" s="46">
        <f t="shared" si="86"/>
        <v>20</v>
      </c>
      <c r="AY67" s="46">
        <f t="shared" si="87"/>
        <v>69.994923002832863</v>
      </c>
      <c r="AZ67" s="46">
        <f t="shared" si="88"/>
        <v>43.382831648284274</v>
      </c>
      <c r="BA67" s="46">
        <f t="shared" si="89"/>
        <v>88.021424837308246</v>
      </c>
      <c r="BB67" s="46">
        <f t="shared" si="90"/>
        <v>81.194813509154102</v>
      </c>
      <c r="BC67" s="46">
        <f t="shared" si="91"/>
        <v>43.007388767958638</v>
      </c>
      <c r="BD67" s="46">
        <f t="shared" si="92"/>
        <v>30.557131772726088</v>
      </c>
      <c r="BE67" s="46">
        <f t="shared" si="93"/>
        <v>64.12913740577325</v>
      </c>
      <c r="BF67" s="46">
        <f t="shared" si="94"/>
        <v>53.175560166794476</v>
      </c>
    </row>
    <row r="68" spans="1:65" x14ac:dyDescent="0.25">
      <c r="A68" s="24"/>
      <c r="B68" s="5">
        <v>22</v>
      </c>
      <c r="C68" s="4">
        <v>2.8089824920000002</v>
      </c>
      <c r="D68" s="4">
        <v>2.2441731770833329</v>
      </c>
      <c r="E68" s="4">
        <v>2.9997969404409957</v>
      </c>
      <c r="F68" s="4">
        <v>2.4768886043533933</v>
      </c>
      <c r="G68" s="4">
        <v>2.4130437403549383</v>
      </c>
      <c r="H68" s="4">
        <v>2.3780378938711904</v>
      </c>
      <c r="I68" s="4">
        <v>2.6313455002323956</v>
      </c>
      <c r="J68" s="4">
        <v>2.5287291000532903</v>
      </c>
      <c r="K68" s="24"/>
      <c r="L68" s="14"/>
      <c r="M68" s="24"/>
      <c r="N68" s="5">
        <v>22</v>
      </c>
      <c r="O68" s="4">
        <f t="shared" si="80"/>
        <v>1.2427640240000002</v>
      </c>
      <c r="P68" s="4">
        <f t="shared" si="80"/>
        <v>0.66969129774305536</v>
      </c>
      <c r="Q68" s="4">
        <f t="shared" si="80"/>
        <v>1.4811438508561228</v>
      </c>
      <c r="R68" s="4">
        <f t="shared" si="80"/>
        <v>0.92998509523047379</v>
      </c>
      <c r="S68" s="4">
        <f t="shared" si="80"/>
        <v>0.82597433671652443</v>
      </c>
      <c r="T68" s="4">
        <f t="shared" si="80"/>
        <v>0.79464053843490223</v>
      </c>
      <c r="U68" s="4">
        <f t="shared" si="80"/>
        <v>1.1134696178538224</v>
      </c>
      <c r="V68" s="4">
        <f t="shared" si="80"/>
        <v>1.0570970307087659</v>
      </c>
      <c r="W68" s="24"/>
      <c r="X68" s="24"/>
      <c r="Y68" s="24"/>
      <c r="Z68" s="22"/>
      <c r="AA68" s="24"/>
      <c r="AB68" s="5">
        <v>22</v>
      </c>
      <c r="AC68" s="4">
        <f t="shared" si="81"/>
        <v>35.205779716713884</v>
      </c>
      <c r="AD68" s="4">
        <f t="shared" si="81"/>
        <v>19.696802874795747</v>
      </c>
      <c r="AE68" s="4">
        <f t="shared" si="81"/>
        <v>40.139399752198443</v>
      </c>
      <c r="AF68" s="4">
        <f t="shared" si="81"/>
        <v>40.259095031622245</v>
      </c>
      <c r="AG68" s="4">
        <f t="shared" si="81"/>
        <v>22.084875313276054</v>
      </c>
      <c r="AH68" s="4">
        <f t="shared" si="81"/>
        <v>14.580560338255086</v>
      </c>
      <c r="AI68" s="4">
        <f t="shared" si="81"/>
        <v>31.365341347994995</v>
      </c>
      <c r="AJ68" s="4">
        <f t="shared" si="81"/>
        <v>26.898143275032215</v>
      </c>
      <c r="AK68" s="24"/>
      <c r="AL68" s="24"/>
      <c r="AM68" s="24"/>
      <c r="AN68" s="24">
        <v>22</v>
      </c>
      <c r="AO68" s="24">
        <f t="shared" si="82"/>
        <v>28.778749706236084</v>
      </c>
      <c r="AP68" s="24">
        <f t="shared" si="83"/>
        <v>8</v>
      </c>
      <c r="AQ68" s="24">
        <f t="shared" si="84"/>
        <v>9.5713474484280372</v>
      </c>
      <c r="AR68" s="24">
        <f t="shared" si="85"/>
        <v>3.3839823429380118</v>
      </c>
      <c r="AS68" s="46">
        <f>TTEST('Antagonistas C'!AC68:AJ68,AC68:AJ68,1,2)</f>
        <v>0.204829877067574</v>
      </c>
      <c r="AT68" s="24"/>
      <c r="AU68" s="24"/>
      <c r="AV68" s="24"/>
      <c r="AX68" s="46">
        <f t="shared" si="86"/>
        <v>22</v>
      </c>
      <c r="AY68" s="46">
        <f t="shared" si="87"/>
        <v>70.203241218130316</v>
      </c>
      <c r="AZ68" s="46">
        <f t="shared" si="88"/>
        <v>40.889565461601293</v>
      </c>
      <c r="BA68" s="46">
        <f t="shared" si="89"/>
        <v>83.538852276149044</v>
      </c>
      <c r="BB68" s="46">
        <f t="shared" si="90"/>
        <v>80.518190063244489</v>
      </c>
      <c r="BC68" s="46">
        <f t="shared" si="91"/>
        <v>43.394842720823128</v>
      </c>
      <c r="BD68" s="46">
        <f t="shared" si="92"/>
        <v>29.626457708582144</v>
      </c>
      <c r="BE68" s="46">
        <f t="shared" si="93"/>
        <v>62.930461940244754</v>
      </c>
      <c r="BF68" s="46">
        <f t="shared" si="94"/>
        <v>53.382468961217796</v>
      </c>
    </row>
    <row r="69" spans="1:65" x14ac:dyDescent="0.25">
      <c r="A69" s="24"/>
      <c r="B69" s="5">
        <v>24</v>
      </c>
      <c r="C69" s="4">
        <v>2.8310433920000002</v>
      </c>
      <c r="D69" s="4">
        <v>2.1933105468749989</v>
      </c>
      <c r="E69" s="4">
        <v>3.044907920670116</v>
      </c>
      <c r="F69" s="4">
        <v>2.4925186059539053</v>
      </c>
      <c r="G69" s="4">
        <v>2.3623260179249765</v>
      </c>
      <c r="H69" s="4">
        <v>2.3526770256232679</v>
      </c>
      <c r="I69" s="4">
        <v>2.6029768475482218</v>
      </c>
      <c r="J69" s="4">
        <v>2.5531236469158007</v>
      </c>
      <c r="K69" s="24"/>
      <c r="L69" s="14"/>
      <c r="M69" s="24"/>
      <c r="N69" s="5">
        <v>24</v>
      </c>
      <c r="O69" s="4">
        <f t="shared" si="80"/>
        <v>1.2648249240000002</v>
      </c>
      <c r="P69" s="4">
        <f t="shared" si="80"/>
        <v>0.61882866753472143</v>
      </c>
      <c r="Q69" s="4">
        <f t="shared" si="80"/>
        <v>1.5262548310852431</v>
      </c>
      <c r="R69" s="4">
        <f t="shared" si="80"/>
        <v>0.94561509683098577</v>
      </c>
      <c r="S69" s="4">
        <f t="shared" si="80"/>
        <v>0.77525661428656267</v>
      </c>
      <c r="T69" s="4">
        <f t="shared" si="80"/>
        <v>0.76927967018697974</v>
      </c>
      <c r="U69" s="4">
        <f t="shared" si="80"/>
        <v>1.0851009651696486</v>
      </c>
      <c r="V69" s="4">
        <f t="shared" si="80"/>
        <v>1.0814915775712763</v>
      </c>
      <c r="W69" s="24"/>
      <c r="X69" s="24"/>
      <c r="Y69" s="24"/>
      <c r="Z69" s="22"/>
      <c r="AA69" s="24"/>
      <c r="AB69" s="5">
        <v>24</v>
      </c>
      <c r="AC69" s="4">
        <f t="shared" si="81"/>
        <v>35.83073439093485</v>
      </c>
      <c r="AD69" s="4">
        <f t="shared" si="81"/>
        <v>18.200843162785926</v>
      </c>
      <c r="AE69" s="4">
        <f t="shared" si="81"/>
        <v>41.361919541605495</v>
      </c>
      <c r="AF69" s="4">
        <f t="shared" si="81"/>
        <v>40.935718477531857</v>
      </c>
      <c r="AG69" s="4">
        <f t="shared" si="81"/>
        <v>20.728786478250338</v>
      </c>
      <c r="AH69" s="4">
        <f t="shared" si="81"/>
        <v>14.115223306183113</v>
      </c>
      <c r="AI69" s="4">
        <f t="shared" si="81"/>
        <v>30.56622437097602</v>
      </c>
      <c r="AJ69" s="4">
        <f t="shared" si="81"/>
        <v>27.518869658302201</v>
      </c>
      <c r="AK69" s="24"/>
      <c r="AL69" s="24"/>
      <c r="AM69" s="24"/>
      <c r="AN69" s="24">
        <v>24</v>
      </c>
      <c r="AO69" s="24">
        <f t="shared" si="82"/>
        <v>28.657289923321223</v>
      </c>
      <c r="AP69" s="24">
        <f t="shared" si="83"/>
        <v>8</v>
      </c>
      <c r="AQ69" s="24">
        <f t="shared" si="84"/>
        <v>10.366401122896448</v>
      </c>
      <c r="AR69" s="24">
        <f t="shared" si="85"/>
        <v>3.6650762652499593</v>
      </c>
      <c r="AS69" s="46">
        <f>TTEST('Antagonistas C'!AC69:AJ69,AC69:AJ69,1,2)</f>
        <v>0.27515888160308766</v>
      </c>
      <c r="AT69" s="24"/>
      <c r="AU69" s="24"/>
      <c r="AV69" s="24"/>
      <c r="AX69" s="46">
        <f t="shared" si="86"/>
        <v>24</v>
      </c>
      <c r="AY69" s="46">
        <f t="shared" si="87"/>
        <v>71.036514107648742</v>
      </c>
      <c r="AZ69" s="46">
        <f t="shared" si="88"/>
        <v>37.897646037581673</v>
      </c>
      <c r="BA69" s="46">
        <f t="shared" si="89"/>
        <v>81.501319293803931</v>
      </c>
      <c r="BB69" s="46">
        <f t="shared" si="90"/>
        <v>81.194813509154102</v>
      </c>
      <c r="BC69" s="46">
        <f t="shared" si="91"/>
        <v>42.813661791526393</v>
      </c>
      <c r="BD69" s="46">
        <f t="shared" si="92"/>
        <v>28.695783644438201</v>
      </c>
      <c r="BE69" s="46">
        <f t="shared" si="93"/>
        <v>61.931565718971015</v>
      </c>
      <c r="BF69" s="46">
        <f t="shared" si="94"/>
        <v>54.417012933334419</v>
      </c>
      <c r="BL69" s="18" t="s">
        <v>230</v>
      </c>
    </row>
    <row r="70" spans="1:65" x14ac:dyDescent="0.25">
      <c r="A70" s="24"/>
      <c r="B70" s="5">
        <v>26</v>
      </c>
      <c r="C70" s="4">
        <v>2.8163361259999999</v>
      </c>
      <c r="D70" s="4">
        <v>2.1509250217013882</v>
      </c>
      <c r="E70" s="4">
        <v>3.0373894239652626</v>
      </c>
      <c r="F70" s="4">
        <v>2.4534436019526251</v>
      </c>
      <c r="G70" s="4">
        <v>2.3768167957621085</v>
      </c>
      <c r="H70" s="4">
        <v>2.3019552891274229</v>
      </c>
      <c r="I70" s="4">
        <v>2.5958846843771788</v>
      </c>
      <c r="J70" s="4">
        <v>2.5449921312949639</v>
      </c>
      <c r="K70" s="24"/>
      <c r="L70" s="14"/>
      <c r="M70" s="24"/>
      <c r="N70" s="5">
        <v>26</v>
      </c>
      <c r="O70" s="4">
        <f t="shared" si="80"/>
        <v>1.250117658</v>
      </c>
      <c r="P70" s="4">
        <f t="shared" si="80"/>
        <v>0.57644314236111072</v>
      </c>
      <c r="Q70" s="4">
        <f t="shared" si="80"/>
        <v>1.5187363343803897</v>
      </c>
      <c r="R70" s="4">
        <f t="shared" si="80"/>
        <v>0.9065400928297056</v>
      </c>
      <c r="S70" s="4">
        <f t="shared" si="80"/>
        <v>0.7897473921236946</v>
      </c>
      <c r="T70" s="4">
        <f t="shared" si="80"/>
        <v>0.71855793369113474</v>
      </c>
      <c r="U70" s="4">
        <f t="shared" si="80"/>
        <v>1.0780088019986056</v>
      </c>
      <c r="V70" s="4">
        <f t="shared" si="80"/>
        <v>1.0733600619504395</v>
      </c>
      <c r="W70" s="24"/>
      <c r="X70" s="24"/>
      <c r="Y70" s="24"/>
      <c r="Z70" s="22"/>
      <c r="AA70" s="24"/>
      <c r="AB70" s="5">
        <v>26</v>
      </c>
      <c r="AC70" s="4">
        <f t="shared" si="81"/>
        <v>35.414097960339937</v>
      </c>
      <c r="AD70" s="4">
        <f t="shared" si="81"/>
        <v>16.954210069444432</v>
      </c>
      <c r="AE70" s="4">
        <f t="shared" si="81"/>
        <v>41.158166243370992</v>
      </c>
      <c r="AF70" s="4">
        <f t="shared" si="81"/>
        <v>39.244159862757826</v>
      </c>
      <c r="AG70" s="4">
        <f t="shared" si="81"/>
        <v>21.116240431114829</v>
      </c>
      <c r="AH70" s="4">
        <f t="shared" si="81"/>
        <v>13.184549242039168</v>
      </c>
      <c r="AI70" s="4">
        <f t="shared" si="81"/>
        <v>30.366445126721285</v>
      </c>
      <c r="AJ70" s="4">
        <f t="shared" si="81"/>
        <v>27.31196086387887</v>
      </c>
      <c r="AK70" s="24"/>
      <c r="AL70" s="24"/>
      <c r="AM70" s="24"/>
      <c r="AN70" s="24">
        <v>26</v>
      </c>
      <c r="AO70" s="24">
        <f t="shared" si="82"/>
        <v>28.093728724958421</v>
      </c>
      <c r="AP70" s="24">
        <f t="shared" si="83"/>
        <v>8</v>
      </c>
      <c r="AQ70" s="24">
        <f>STDEV(AC70:AJ70)</f>
        <v>10.347074813866545</v>
      </c>
      <c r="AR70" s="24">
        <f t="shared" si="85"/>
        <v>3.6582433831647836</v>
      </c>
      <c r="AS70" s="46">
        <f>TTEST('Antagonistas C'!AC70:AJ70,AC70:AJ70,1,2)</f>
        <v>0.29069620571997246</v>
      </c>
      <c r="AT70" s="24"/>
      <c r="AU70" s="24"/>
      <c r="AV70" s="24"/>
      <c r="AX70" s="46">
        <f t="shared" si="86"/>
        <v>26</v>
      </c>
      <c r="AY70" s="46">
        <f t="shared" si="87"/>
        <v>71.244832351274795</v>
      </c>
      <c r="AZ70" s="46">
        <f t="shared" si="88"/>
        <v>35.155053232230358</v>
      </c>
      <c r="BA70" s="46">
        <f t="shared" si="89"/>
        <v>82.520085784976487</v>
      </c>
      <c r="BB70" s="46">
        <f t="shared" si="90"/>
        <v>80.17987834028969</v>
      </c>
      <c r="BC70" s="46">
        <f t="shared" si="91"/>
        <v>41.845026909365167</v>
      </c>
      <c r="BD70" s="46">
        <f t="shared" si="92"/>
        <v>27.299772548222279</v>
      </c>
      <c r="BE70" s="46">
        <f t="shared" si="93"/>
        <v>60.932669497697304</v>
      </c>
      <c r="BF70" s="46">
        <f>(($AB70-$AB69)*AJ69)+(($AB70-$AB69)*(AJ70-AJ69)/2)</f>
        <v>54.830830522181074</v>
      </c>
      <c r="BG70" s="46" t="s">
        <v>106</v>
      </c>
      <c r="BH70" s="46" t="s">
        <v>25</v>
      </c>
      <c r="BI70" s="46" t="s">
        <v>26</v>
      </c>
      <c r="BJ70" s="46" t="s">
        <v>27</v>
      </c>
      <c r="BK70" s="46" t="s">
        <v>110</v>
      </c>
      <c r="BL70" s="46" t="s">
        <v>116</v>
      </c>
    </row>
    <row r="71" spans="1:65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1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2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Y71" s="44">
        <f t="shared" ref="AY71:BF71" si="95">SUM(AY57:AY70)</f>
        <v>807.02479688385267</v>
      </c>
      <c r="AZ71" s="44">
        <f t="shared" si="95"/>
        <v>427.84447763480364</v>
      </c>
      <c r="BA71" s="44">
        <f t="shared" si="95"/>
        <v>706.20893168081102</v>
      </c>
      <c r="BB71" s="44">
        <f t="shared" si="95"/>
        <v>862.69489353476229</v>
      </c>
      <c r="BC71" s="44">
        <f t="shared" si="95"/>
        <v>429.8801607031541</v>
      </c>
      <c r="BD71" s="44">
        <f t="shared" si="95"/>
        <v>313.79227196053228</v>
      </c>
      <c r="BE71" s="44">
        <f t="shared" si="95"/>
        <v>774.74390921990221</v>
      </c>
      <c r="BF71" s="44">
        <f t="shared" si="95"/>
        <v>595.89732793917528</v>
      </c>
      <c r="BG71" s="44">
        <f>AVERAGE(AY71:BF71)</f>
        <v>614.76084619462426</v>
      </c>
      <c r="BH71" s="46">
        <f>COUNT(AY71:BF71)</f>
        <v>8</v>
      </c>
      <c r="BI71" s="46">
        <f>STDEV(AY71:BF71)</f>
        <v>204.39826776593102</v>
      </c>
      <c r="BJ71" s="46">
        <f>(BI71)/SQRT(BH71)</f>
        <v>72.265700600036766</v>
      </c>
      <c r="BK71" s="46">
        <f>TTEST(AY25:BF25,AY71:BF71,2,1)</f>
        <v>1.0754798499796744E-3</v>
      </c>
      <c r="BL71" s="38">
        <f>TTEST('Antagonistas C'!AY71:BF71,AY71:BF71,1,2)</f>
        <v>0.24255369508205599</v>
      </c>
    </row>
    <row r="72" spans="1:65" x14ac:dyDescent="0.25">
      <c r="A72" s="2"/>
      <c r="B72" s="211" t="s">
        <v>95</v>
      </c>
      <c r="C72" s="212"/>
      <c r="D72" s="212"/>
      <c r="E72" s="212"/>
      <c r="F72" s="212"/>
      <c r="G72" s="212"/>
      <c r="H72" s="212"/>
      <c r="I72" s="212"/>
      <c r="J72" s="212"/>
      <c r="K72" s="16"/>
      <c r="L72" s="14"/>
      <c r="M72" s="2"/>
      <c r="N72" s="211" t="s">
        <v>98</v>
      </c>
      <c r="O72" s="212"/>
      <c r="P72" s="212"/>
      <c r="Q72" s="212"/>
      <c r="R72" s="212"/>
      <c r="S72" s="212"/>
      <c r="T72" s="212"/>
      <c r="U72" s="212"/>
      <c r="V72" s="212"/>
      <c r="W72" s="24"/>
      <c r="X72" s="24"/>
      <c r="Y72" s="24"/>
      <c r="Z72" s="14"/>
      <c r="AA72" s="2"/>
      <c r="AB72" s="211" t="s">
        <v>101</v>
      </c>
      <c r="AC72" s="212"/>
      <c r="AD72" s="212"/>
      <c r="AE72" s="212"/>
      <c r="AF72" s="212"/>
      <c r="AG72" s="212"/>
      <c r="AH72" s="212"/>
      <c r="AI72" s="212"/>
      <c r="AJ72" s="212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X72" s="46" t="s">
        <v>198</v>
      </c>
      <c r="AY72" s="46">
        <f>100*AY71/AY$25</f>
        <v>70.093131084648945</v>
      </c>
      <c r="AZ72" s="46">
        <f t="shared" ref="AZ72" si="96">100*AZ71/AZ$25</f>
        <v>30.387326766790263</v>
      </c>
      <c r="BA72" s="46">
        <f t="shared" ref="BA72" si="97">100*BA71/BA$25</f>
        <v>52.966612679540667</v>
      </c>
      <c r="BB72" s="46">
        <f t="shared" ref="BB72" si="98">100*BB71/BB$25</f>
        <v>83.622557338560014</v>
      </c>
      <c r="BC72" s="46">
        <f t="shared" ref="BC72" si="99">100*BC71/BC$25</f>
        <v>42.936236662892576</v>
      </c>
      <c r="BD72" s="46">
        <f t="shared" ref="BD72" si="100">100*BD71/BD$25</f>
        <v>23.036367335561078</v>
      </c>
      <c r="BE72" s="46">
        <f t="shared" ref="BE72" si="101">100*BE71/BE$25</f>
        <v>70.986135789187202</v>
      </c>
      <c r="BF72" s="46">
        <f t="shared" ref="BF72" si="102">100*BF71/BF$25</f>
        <v>41.358279647094413</v>
      </c>
      <c r="BG72" s="162">
        <f>100*BG71/BG$25</f>
        <v>50.082965322285439</v>
      </c>
      <c r="BH72" s="46">
        <f>COUNT(AY72:BF72)</f>
        <v>8</v>
      </c>
      <c r="BI72" s="46">
        <f>STDEV(AY72:BF72)</f>
        <v>21.347819799923137</v>
      </c>
      <c r="BJ72" s="46">
        <f>(BI72)/SQRT(BH72)</f>
        <v>7.5475940720370476</v>
      </c>
    </row>
    <row r="73" spans="1:65" x14ac:dyDescent="0.25">
      <c r="A73" s="2"/>
      <c r="B73" s="8" t="s">
        <v>5</v>
      </c>
      <c r="C73" s="9" t="s">
        <v>6</v>
      </c>
      <c r="D73" s="9" t="s">
        <v>7</v>
      </c>
      <c r="E73" s="9" t="s">
        <v>8</v>
      </c>
      <c r="F73" s="9" t="s">
        <v>9</v>
      </c>
      <c r="G73" s="9" t="s">
        <v>10</v>
      </c>
      <c r="H73" s="9" t="s">
        <v>11</v>
      </c>
      <c r="I73" s="9" t="s">
        <v>12</v>
      </c>
      <c r="J73" s="9" t="s">
        <v>13</v>
      </c>
      <c r="K73" s="16"/>
      <c r="L73" s="14"/>
      <c r="M73" s="2"/>
      <c r="N73" s="8" t="s">
        <v>5</v>
      </c>
      <c r="O73" s="9" t="s">
        <v>6</v>
      </c>
      <c r="P73" s="9" t="s">
        <v>7</v>
      </c>
      <c r="Q73" s="9" t="s">
        <v>8</v>
      </c>
      <c r="R73" s="9" t="s">
        <v>9</v>
      </c>
      <c r="S73" s="9" t="s">
        <v>10</v>
      </c>
      <c r="T73" s="9" t="s">
        <v>11</v>
      </c>
      <c r="U73" s="9" t="s">
        <v>12</v>
      </c>
      <c r="V73" s="9" t="s">
        <v>13</v>
      </c>
      <c r="W73" s="24"/>
      <c r="X73" s="24"/>
      <c r="Y73" s="24"/>
      <c r="Z73" s="14"/>
      <c r="AA73" s="2"/>
      <c r="AB73" s="8" t="s">
        <v>5</v>
      </c>
      <c r="AC73" s="9" t="s">
        <v>6</v>
      </c>
      <c r="AD73" s="9" t="s">
        <v>7</v>
      </c>
      <c r="AE73" s="9" t="s">
        <v>8</v>
      </c>
      <c r="AF73" s="9" t="s">
        <v>9</v>
      </c>
      <c r="AG73" s="9" t="s">
        <v>10</v>
      </c>
      <c r="AH73" s="9" t="s">
        <v>11</v>
      </c>
      <c r="AI73" s="9" t="s">
        <v>12</v>
      </c>
      <c r="AJ73" s="9" t="s">
        <v>13</v>
      </c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BL73" s="46" t="s">
        <v>231</v>
      </c>
      <c r="BM73" s="162" t="s">
        <v>235</v>
      </c>
    </row>
    <row r="74" spans="1:65" x14ac:dyDescent="0.25">
      <c r="A74" s="2"/>
      <c r="B74" s="3" t="s">
        <v>14</v>
      </c>
      <c r="C74" s="3">
        <v>1.5</v>
      </c>
      <c r="D74" s="3">
        <v>1.5</v>
      </c>
      <c r="E74" s="3">
        <v>1.55</v>
      </c>
      <c r="F74" s="3">
        <v>1.45</v>
      </c>
      <c r="G74" s="3">
        <v>1.32</v>
      </c>
      <c r="H74" s="3">
        <v>1.53</v>
      </c>
      <c r="I74" s="3">
        <v>1.52</v>
      </c>
      <c r="J74" s="3">
        <v>1.49</v>
      </c>
      <c r="K74" s="24"/>
      <c r="L74" s="14"/>
      <c r="M74" s="2"/>
      <c r="N74" s="3" t="s">
        <v>14</v>
      </c>
      <c r="O74" s="3">
        <v>1.5</v>
      </c>
      <c r="P74" s="3">
        <v>1.5</v>
      </c>
      <c r="Q74" s="3">
        <v>1.55</v>
      </c>
      <c r="R74" s="3">
        <v>1.45</v>
      </c>
      <c r="S74" s="3">
        <v>1.32</v>
      </c>
      <c r="T74" s="3">
        <v>1.53</v>
      </c>
      <c r="U74" s="3">
        <v>1.52</v>
      </c>
      <c r="V74" s="3">
        <v>1.49</v>
      </c>
      <c r="W74" s="24"/>
      <c r="X74" s="24"/>
      <c r="Y74" s="24"/>
      <c r="Z74" s="22"/>
      <c r="AA74" s="2"/>
      <c r="AB74" s="3" t="s">
        <v>14</v>
      </c>
      <c r="AC74" s="3">
        <f>O74</f>
        <v>1.5</v>
      </c>
      <c r="AD74" s="3">
        <f t="shared" ref="AD74:AJ79" si="103">P74</f>
        <v>1.5</v>
      </c>
      <c r="AE74" s="3">
        <f t="shared" si="103"/>
        <v>1.55</v>
      </c>
      <c r="AF74" s="3">
        <f t="shared" si="103"/>
        <v>1.45</v>
      </c>
      <c r="AG74" s="3">
        <f t="shared" si="103"/>
        <v>1.32</v>
      </c>
      <c r="AH74" s="3">
        <f t="shared" si="103"/>
        <v>1.53</v>
      </c>
      <c r="AI74" s="3">
        <f t="shared" si="103"/>
        <v>1.52</v>
      </c>
      <c r="AJ74" s="3">
        <f t="shared" si="103"/>
        <v>1.49</v>
      </c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BL74" s="38">
        <f>TTEST(AY$25:BF$25,AY71:BF71,1,2)</f>
        <v>8.3114020273094368E-6</v>
      </c>
      <c r="BM74" s="162">
        <v>6</v>
      </c>
    </row>
    <row r="75" spans="1:65" x14ac:dyDescent="0.25">
      <c r="A75" s="2"/>
      <c r="B75" s="3" t="s">
        <v>15</v>
      </c>
      <c r="C75" s="3">
        <v>3.9</v>
      </c>
      <c r="D75" s="3">
        <v>4.75</v>
      </c>
      <c r="E75" s="3">
        <v>3.2</v>
      </c>
      <c r="F75" s="3">
        <v>4.8600000000000003</v>
      </c>
      <c r="G75" s="3">
        <v>4.45</v>
      </c>
      <c r="H75" s="3">
        <v>3.4</v>
      </c>
      <c r="I75" s="3">
        <v>4.2</v>
      </c>
      <c r="J75" s="3">
        <v>4.8</v>
      </c>
      <c r="K75" s="24"/>
      <c r="L75" s="14"/>
      <c r="M75" s="2"/>
      <c r="N75" s="3" t="s">
        <v>15</v>
      </c>
      <c r="O75" s="3">
        <v>3.9</v>
      </c>
      <c r="P75" s="3">
        <v>4.75</v>
      </c>
      <c r="Q75" s="3">
        <v>3.2</v>
      </c>
      <c r="R75" s="3">
        <v>4.8600000000000003</v>
      </c>
      <c r="S75" s="3">
        <v>4.45</v>
      </c>
      <c r="T75" s="3">
        <v>3.4</v>
      </c>
      <c r="U75" s="3">
        <v>4.2</v>
      </c>
      <c r="V75" s="3">
        <v>4.8</v>
      </c>
      <c r="W75" s="24"/>
      <c r="X75" s="24"/>
      <c r="Y75" s="24"/>
      <c r="Z75" s="22"/>
      <c r="AA75" s="2"/>
      <c r="AB75" s="3" t="s">
        <v>15</v>
      </c>
      <c r="AC75" s="3">
        <f t="shared" ref="AC75:AC79" si="104">O75</f>
        <v>3.9</v>
      </c>
      <c r="AD75" s="3">
        <f t="shared" si="103"/>
        <v>4.75</v>
      </c>
      <c r="AE75" s="3">
        <f t="shared" si="103"/>
        <v>3.2</v>
      </c>
      <c r="AF75" s="3">
        <f t="shared" si="103"/>
        <v>4.8600000000000003</v>
      </c>
      <c r="AG75" s="3">
        <f t="shared" si="103"/>
        <v>4.45</v>
      </c>
      <c r="AH75" s="3">
        <f t="shared" si="103"/>
        <v>3.4</v>
      </c>
      <c r="AI75" s="3">
        <f t="shared" si="103"/>
        <v>4.2</v>
      </c>
      <c r="AJ75" s="3">
        <f t="shared" si="103"/>
        <v>4.8</v>
      </c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BM75" s="46">
        <f>BL74*BM74</f>
        <v>4.9868412163856624E-5</v>
      </c>
    </row>
    <row r="76" spans="1:65" x14ac:dyDescent="0.25">
      <c r="A76" s="24"/>
      <c r="B76" s="3" t="s">
        <v>16</v>
      </c>
      <c r="C76" s="3">
        <f>C75-C74</f>
        <v>2.4</v>
      </c>
      <c r="D76" s="3">
        <f t="shared" ref="D76:J76" si="105">D75-D74</f>
        <v>3.25</v>
      </c>
      <c r="E76" s="3">
        <f t="shared" si="105"/>
        <v>1.6500000000000001</v>
      </c>
      <c r="F76" s="3">
        <f t="shared" si="105"/>
        <v>3.41</v>
      </c>
      <c r="G76" s="3">
        <f t="shared" si="105"/>
        <v>3.13</v>
      </c>
      <c r="H76" s="3">
        <f t="shared" si="105"/>
        <v>1.8699999999999999</v>
      </c>
      <c r="I76" s="3">
        <f t="shared" si="105"/>
        <v>2.68</v>
      </c>
      <c r="J76" s="3">
        <f t="shared" si="105"/>
        <v>3.3099999999999996</v>
      </c>
      <c r="K76" s="24"/>
      <c r="L76" s="14"/>
      <c r="M76" s="24"/>
      <c r="N76" s="3" t="s">
        <v>16</v>
      </c>
      <c r="O76" s="3">
        <f>O75-O74</f>
        <v>2.4</v>
      </c>
      <c r="P76" s="3">
        <f t="shared" ref="P76" si="106">P75-P74</f>
        <v>3.25</v>
      </c>
      <c r="Q76" s="3">
        <f t="shared" ref="Q76" si="107">Q75-Q74</f>
        <v>1.6500000000000001</v>
      </c>
      <c r="R76" s="3">
        <f t="shared" ref="R76" si="108">R75-R74</f>
        <v>3.41</v>
      </c>
      <c r="S76" s="3">
        <f t="shared" ref="S76" si="109">S75-S74</f>
        <v>3.13</v>
      </c>
      <c r="T76" s="3">
        <f t="shared" ref="T76" si="110">T75-T74</f>
        <v>1.8699999999999999</v>
      </c>
      <c r="U76" s="3">
        <f t="shared" ref="U76" si="111">U75-U74</f>
        <v>2.68</v>
      </c>
      <c r="V76" s="3">
        <f t="shared" ref="V76" si="112">V75-V74</f>
        <v>3.3099999999999996</v>
      </c>
      <c r="W76" s="24"/>
      <c r="X76" s="24"/>
      <c r="Y76" s="24"/>
      <c r="Z76" s="22"/>
      <c r="AA76" s="24"/>
      <c r="AB76" s="3" t="s">
        <v>16</v>
      </c>
      <c r="AC76" s="3">
        <f t="shared" si="104"/>
        <v>2.4</v>
      </c>
      <c r="AD76" s="3">
        <f t="shared" si="103"/>
        <v>3.25</v>
      </c>
      <c r="AE76" s="3">
        <f t="shared" si="103"/>
        <v>1.6500000000000001</v>
      </c>
      <c r="AF76" s="3">
        <f t="shared" si="103"/>
        <v>3.41</v>
      </c>
      <c r="AG76" s="3">
        <f t="shared" si="103"/>
        <v>3.13</v>
      </c>
      <c r="AH76" s="3">
        <f t="shared" si="103"/>
        <v>1.8699999999999999</v>
      </c>
      <c r="AI76" s="3">
        <f t="shared" si="103"/>
        <v>2.68</v>
      </c>
      <c r="AJ76" s="3">
        <f t="shared" si="103"/>
        <v>3.3099999999999996</v>
      </c>
      <c r="AK76" s="24"/>
      <c r="AL76" s="24"/>
      <c r="AM76" s="24"/>
      <c r="AN76" s="211" t="s">
        <v>104</v>
      </c>
      <c r="AO76" s="212"/>
      <c r="AP76" s="212"/>
      <c r="AQ76" s="212"/>
      <c r="AR76" s="212"/>
      <c r="AS76" s="212"/>
      <c r="AT76" s="212"/>
      <c r="AU76" s="212"/>
      <c r="AV76" s="212"/>
    </row>
    <row r="77" spans="1:65" x14ac:dyDescent="0.25">
      <c r="A77" s="2"/>
      <c r="B77" s="3" t="s">
        <v>75</v>
      </c>
      <c r="C77" s="3">
        <v>1.5508652230853599</v>
      </c>
      <c r="D77" s="3">
        <v>1.5817721354166672</v>
      </c>
      <c r="E77" s="3">
        <v>1.5015743054697566</v>
      </c>
      <c r="F77" s="3">
        <v>1.5278906589457606</v>
      </c>
      <c r="G77" s="3">
        <v>1.4241622893452661</v>
      </c>
      <c r="H77" s="3">
        <v>1.4834570282636161</v>
      </c>
      <c r="I77" s="3">
        <v>1.5649122115432803</v>
      </c>
      <c r="J77" s="3">
        <v>1.4821533431859675</v>
      </c>
      <c r="K77" s="24"/>
      <c r="L77" s="14"/>
      <c r="M77" s="2"/>
      <c r="N77" s="3" t="s">
        <v>75</v>
      </c>
      <c r="O77" s="3">
        <v>1.5508652230853599</v>
      </c>
      <c r="P77" s="3">
        <v>1.5817721354166672</v>
      </c>
      <c r="Q77" s="3">
        <v>1.5015743054697566</v>
      </c>
      <c r="R77" s="3">
        <v>1.5278906589457606</v>
      </c>
      <c r="S77" s="3">
        <v>1.4241622893452661</v>
      </c>
      <c r="T77" s="3">
        <v>1.4834570282636161</v>
      </c>
      <c r="U77" s="3">
        <v>1.5649122115432803</v>
      </c>
      <c r="V77" s="3">
        <v>1.4821533431859675</v>
      </c>
      <c r="W77" s="24"/>
      <c r="X77" s="24"/>
      <c r="Y77" s="24"/>
      <c r="Z77" s="22"/>
      <c r="AA77" s="2"/>
      <c r="AB77" s="3" t="s">
        <v>75</v>
      </c>
      <c r="AC77" s="3">
        <f t="shared" si="104"/>
        <v>1.5508652230853599</v>
      </c>
      <c r="AD77" s="3">
        <f t="shared" si="103"/>
        <v>1.5817721354166672</v>
      </c>
      <c r="AE77" s="3">
        <f t="shared" si="103"/>
        <v>1.5015743054697566</v>
      </c>
      <c r="AF77" s="3">
        <f t="shared" si="103"/>
        <v>1.5278906589457606</v>
      </c>
      <c r="AG77" s="3">
        <f t="shared" si="103"/>
        <v>1.4241622893452661</v>
      </c>
      <c r="AH77" s="3">
        <f t="shared" si="103"/>
        <v>1.4834570282636161</v>
      </c>
      <c r="AI77" s="3">
        <f t="shared" si="103"/>
        <v>1.5649122115432803</v>
      </c>
      <c r="AJ77" s="3">
        <f t="shared" si="103"/>
        <v>1.4821533431859675</v>
      </c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BA77" s="38" t="s">
        <v>234</v>
      </c>
    </row>
    <row r="78" spans="1:65" x14ac:dyDescent="0.25">
      <c r="A78" s="2"/>
      <c r="B78" s="3" t="s">
        <v>76</v>
      </c>
      <c r="C78" s="3">
        <v>2.5596601890636199</v>
      </c>
      <c r="D78" s="3">
        <v>3.4923866844846465</v>
      </c>
      <c r="E78" s="3">
        <v>2.4471836727755401</v>
      </c>
      <c r="F78" s="3">
        <v>3.4645683229156989</v>
      </c>
      <c r="G78" s="3">
        <v>3.4144129095172486</v>
      </c>
      <c r="H78" s="3">
        <v>2.3974735962331599</v>
      </c>
      <c r="I78" s="3">
        <v>2.709158117536786</v>
      </c>
      <c r="J78" s="3">
        <v>3.0975919647931587</v>
      </c>
      <c r="K78" s="24"/>
      <c r="L78" s="14"/>
      <c r="M78" s="2"/>
      <c r="N78" s="3" t="s">
        <v>76</v>
      </c>
      <c r="O78" s="3">
        <v>2.5596601890636199</v>
      </c>
      <c r="P78" s="3">
        <v>3.4923866844846465</v>
      </c>
      <c r="Q78" s="3">
        <v>2.4471836727755401</v>
      </c>
      <c r="R78" s="3">
        <v>3.4645683229156989</v>
      </c>
      <c r="S78" s="3">
        <v>3.4144129095172486</v>
      </c>
      <c r="T78" s="3">
        <v>2.3974735962331599</v>
      </c>
      <c r="U78" s="3">
        <v>2.709158117536786</v>
      </c>
      <c r="V78" s="3">
        <v>3.0975919647931587</v>
      </c>
      <c r="W78" s="24"/>
      <c r="X78" s="24"/>
      <c r="Y78" s="24"/>
      <c r="Z78" s="22"/>
      <c r="AA78" s="2"/>
      <c r="AB78" s="3" t="s">
        <v>76</v>
      </c>
      <c r="AC78" s="3">
        <f t="shared" si="104"/>
        <v>2.5596601890636199</v>
      </c>
      <c r="AD78" s="3">
        <f t="shared" si="103"/>
        <v>3.4923866844846465</v>
      </c>
      <c r="AE78" s="3">
        <f t="shared" si="103"/>
        <v>2.4471836727755401</v>
      </c>
      <c r="AF78" s="3">
        <f t="shared" si="103"/>
        <v>3.4645683229156989</v>
      </c>
      <c r="AG78" s="3">
        <f t="shared" si="103"/>
        <v>3.4144129095172486</v>
      </c>
      <c r="AH78" s="3">
        <f t="shared" si="103"/>
        <v>2.3974735962331599</v>
      </c>
      <c r="AI78" s="3">
        <f t="shared" si="103"/>
        <v>2.709158117536786</v>
      </c>
      <c r="AJ78" s="3">
        <f t="shared" si="103"/>
        <v>3.0975919647931587</v>
      </c>
      <c r="AK78" s="24"/>
      <c r="AL78" s="24"/>
      <c r="AM78" s="24"/>
      <c r="AN78" s="24"/>
      <c r="AO78" s="24"/>
      <c r="AP78" s="24"/>
      <c r="AQ78" s="24"/>
      <c r="AR78" s="24"/>
      <c r="AS78" s="24" t="s">
        <v>77</v>
      </c>
      <c r="AT78" s="24"/>
      <c r="AU78" s="24"/>
      <c r="AV78" s="24"/>
      <c r="AY78" s="216" t="s">
        <v>197</v>
      </c>
      <c r="AZ78" s="216"/>
      <c r="BA78" s="216"/>
      <c r="BB78" s="216"/>
      <c r="BC78" s="216"/>
      <c r="BD78" s="216"/>
      <c r="BE78" s="216"/>
      <c r="BF78" s="216"/>
    </row>
    <row r="79" spans="1:65" x14ac:dyDescent="0.25">
      <c r="A79" s="24"/>
      <c r="B79" s="3" t="s">
        <v>16</v>
      </c>
      <c r="C79" s="3">
        <f>C78-C77</f>
        <v>1.00879496597826</v>
      </c>
      <c r="D79" s="3">
        <f t="shared" ref="D79:J79" si="113">D78-D77</f>
        <v>1.9106145490679793</v>
      </c>
      <c r="E79" s="3">
        <f t="shared" si="113"/>
        <v>0.94560936730578349</v>
      </c>
      <c r="F79" s="3">
        <f t="shared" si="113"/>
        <v>1.9366776639699383</v>
      </c>
      <c r="G79" s="3">
        <f t="shared" si="113"/>
        <v>1.9902506201719825</v>
      </c>
      <c r="H79" s="3">
        <f t="shared" si="113"/>
        <v>0.91401656796954378</v>
      </c>
      <c r="I79" s="3">
        <f t="shared" si="113"/>
        <v>1.1442459059935057</v>
      </c>
      <c r="J79" s="3">
        <f t="shared" si="113"/>
        <v>1.6154386216071912</v>
      </c>
      <c r="K79" s="24"/>
      <c r="L79" s="14"/>
      <c r="M79" s="24"/>
      <c r="N79" s="3" t="s">
        <v>16</v>
      </c>
      <c r="O79" s="3">
        <f>O78-O77</f>
        <v>1.00879496597826</v>
      </c>
      <c r="P79" s="3">
        <f t="shared" ref="P79" si="114">P78-P77</f>
        <v>1.9106145490679793</v>
      </c>
      <c r="Q79" s="3">
        <f t="shared" ref="Q79" si="115">Q78-Q77</f>
        <v>0.94560936730578349</v>
      </c>
      <c r="R79" s="3">
        <f t="shared" ref="R79" si="116">R78-R77</f>
        <v>1.9366776639699383</v>
      </c>
      <c r="S79" s="3">
        <f t="shared" ref="S79" si="117">S78-S77</f>
        <v>1.9902506201719825</v>
      </c>
      <c r="T79" s="3">
        <f t="shared" ref="T79" si="118">T78-T77</f>
        <v>0.91401656796954378</v>
      </c>
      <c r="U79" s="3">
        <f t="shared" ref="U79" si="119">U78-U77</f>
        <v>1.1442459059935057</v>
      </c>
      <c r="V79" s="3">
        <f t="shared" ref="V79" si="120">V78-V77</f>
        <v>1.6154386216071912</v>
      </c>
      <c r="W79" s="24"/>
      <c r="X79" s="24"/>
      <c r="Y79" s="24"/>
      <c r="Z79" s="22"/>
      <c r="AA79" s="24"/>
      <c r="AB79" s="3" t="s">
        <v>16</v>
      </c>
      <c r="AC79" s="3">
        <f t="shared" si="104"/>
        <v>1.00879496597826</v>
      </c>
      <c r="AD79" s="3">
        <f t="shared" si="103"/>
        <v>1.9106145490679793</v>
      </c>
      <c r="AE79" s="3">
        <f t="shared" si="103"/>
        <v>0.94560936730578349</v>
      </c>
      <c r="AF79" s="3">
        <f t="shared" si="103"/>
        <v>1.9366776639699383</v>
      </c>
      <c r="AG79" s="3">
        <f t="shared" si="103"/>
        <v>1.9902506201719825</v>
      </c>
      <c r="AH79" s="3">
        <f t="shared" si="103"/>
        <v>0.91401656796954378</v>
      </c>
      <c r="AI79" s="3">
        <f t="shared" si="103"/>
        <v>1.1442459059935057</v>
      </c>
      <c r="AJ79" s="3">
        <f t="shared" si="103"/>
        <v>1.6154386216071912</v>
      </c>
      <c r="AK79" s="24"/>
      <c r="AL79" s="24"/>
      <c r="AM79" s="24"/>
      <c r="AN79" s="24"/>
      <c r="AO79" s="38" t="s">
        <v>24</v>
      </c>
      <c r="AP79" s="38" t="s">
        <v>25</v>
      </c>
      <c r="AQ79" s="38" t="s">
        <v>26</v>
      </c>
      <c r="AR79" s="38" t="s">
        <v>27</v>
      </c>
      <c r="AS79" s="38" t="s">
        <v>80</v>
      </c>
      <c r="AT79" s="24"/>
      <c r="AU79" s="24"/>
      <c r="AV79" s="24"/>
    </row>
    <row r="80" spans="1:65" x14ac:dyDescent="0.25">
      <c r="A80" s="6" t="s">
        <v>19</v>
      </c>
      <c r="B80" s="7">
        <v>0</v>
      </c>
      <c r="C80" s="4">
        <v>1.5508652230853599</v>
      </c>
      <c r="D80" s="4">
        <v>1.5817721354166672</v>
      </c>
      <c r="E80" s="4">
        <v>1.5015743054697566</v>
      </c>
      <c r="F80" s="4">
        <v>1.5278906589457606</v>
      </c>
      <c r="G80" s="4">
        <v>1.4241622893452661</v>
      </c>
      <c r="H80" s="4">
        <v>1.4834570282636161</v>
      </c>
      <c r="I80" s="4">
        <v>1.5649122115432803</v>
      </c>
      <c r="J80" s="4">
        <v>1.4821533431859675</v>
      </c>
      <c r="K80" s="24"/>
      <c r="L80" s="14"/>
      <c r="M80" s="6" t="s">
        <v>19</v>
      </c>
      <c r="N80" s="7">
        <v>0</v>
      </c>
      <c r="O80" s="4">
        <f>C80-C$77</f>
        <v>0</v>
      </c>
      <c r="P80" s="4">
        <f t="shared" ref="O80:V93" si="121">D80-D$77</f>
        <v>0</v>
      </c>
      <c r="Q80" s="4">
        <f t="shared" si="121"/>
        <v>0</v>
      </c>
      <c r="R80" s="4">
        <f t="shared" si="121"/>
        <v>0</v>
      </c>
      <c r="S80" s="4">
        <f t="shared" si="121"/>
        <v>0</v>
      </c>
      <c r="T80" s="4">
        <f t="shared" si="121"/>
        <v>0</v>
      </c>
      <c r="U80" s="4">
        <f t="shared" si="121"/>
        <v>0</v>
      </c>
      <c r="V80" s="4">
        <f t="shared" si="121"/>
        <v>0</v>
      </c>
      <c r="W80" s="24"/>
      <c r="X80" s="24"/>
      <c r="Y80" s="24"/>
      <c r="Z80" s="22"/>
      <c r="AA80" s="6" t="s">
        <v>19</v>
      </c>
      <c r="AB80" s="7">
        <v>0</v>
      </c>
      <c r="AC80" s="4">
        <f>(O80*100)/O$76</f>
        <v>0</v>
      </c>
      <c r="AD80" s="4">
        <f t="shared" ref="AC80:AJ93" si="122">(P80*100)/P$76</f>
        <v>0</v>
      </c>
      <c r="AE80" s="4">
        <f t="shared" si="122"/>
        <v>0</v>
      </c>
      <c r="AF80" s="4">
        <f t="shared" si="122"/>
        <v>0</v>
      </c>
      <c r="AG80" s="4">
        <f t="shared" si="122"/>
        <v>0</v>
      </c>
      <c r="AH80" s="4">
        <f t="shared" si="122"/>
        <v>0</v>
      </c>
      <c r="AI80" s="4">
        <f t="shared" si="122"/>
        <v>0</v>
      </c>
      <c r="AJ80" s="4">
        <f t="shared" si="122"/>
        <v>0</v>
      </c>
      <c r="AK80" s="24"/>
      <c r="AL80" s="24"/>
      <c r="AM80" s="24"/>
      <c r="AN80" s="24">
        <v>0</v>
      </c>
      <c r="AO80" s="24">
        <f>AVERAGE(AC80:AJ80)</f>
        <v>0</v>
      </c>
      <c r="AP80" s="24">
        <f>COUNT(AC80:AJ80)</f>
        <v>8</v>
      </c>
      <c r="AQ80" s="24">
        <f>STDEV(AC80:AJ80)</f>
        <v>0</v>
      </c>
      <c r="AR80" s="24">
        <f>(AQ80)/SQRT(AP80)</f>
        <v>0</v>
      </c>
      <c r="AS80" s="46" t="e">
        <f>TTEST('Antagonistas C'!AC80:AJ80,AC80:AJ80,1,2)</f>
        <v>#DIV/0!</v>
      </c>
      <c r="AT80" s="24"/>
      <c r="AU80" s="24"/>
      <c r="AV80" s="24"/>
      <c r="AX80" s="46">
        <f>AB80</f>
        <v>0</v>
      </c>
      <c r="AY80" s="45" t="s">
        <v>6</v>
      </c>
      <c r="AZ80" s="45" t="s">
        <v>7</v>
      </c>
      <c r="BA80" s="45" t="s">
        <v>8</v>
      </c>
      <c r="BB80" s="45" t="s">
        <v>9</v>
      </c>
      <c r="BC80" s="45" t="s">
        <v>10</v>
      </c>
      <c r="BD80" s="45" t="s">
        <v>11</v>
      </c>
      <c r="BE80" s="45" t="s">
        <v>12</v>
      </c>
      <c r="BF80" s="45" t="s">
        <v>13</v>
      </c>
    </row>
    <row r="81" spans="1:67" x14ac:dyDescent="0.25">
      <c r="A81" s="2"/>
      <c r="B81" s="7">
        <v>2</v>
      </c>
      <c r="C81" s="4">
        <v>1.6008643330853578</v>
      </c>
      <c r="D81" s="4">
        <v>1.9938129797149113</v>
      </c>
      <c r="E81" s="4">
        <v>1.5423221751092773</v>
      </c>
      <c r="F81" s="4">
        <v>2.0709458864165549</v>
      </c>
      <c r="G81" s="4">
        <v>2.2670494044620275</v>
      </c>
      <c r="H81" s="4">
        <v>1.5145792777228981</v>
      </c>
      <c r="I81" s="4">
        <v>1.949006035787338</v>
      </c>
      <c r="J81" s="4">
        <v>1.8415484920195826</v>
      </c>
      <c r="K81" s="24"/>
      <c r="L81" s="14"/>
      <c r="M81" s="2"/>
      <c r="N81" s="7">
        <v>2</v>
      </c>
      <c r="O81" s="4">
        <f>C81-C$77</f>
        <v>4.9999109999997904E-2</v>
      </c>
      <c r="P81" s="4">
        <f t="shared" si="121"/>
        <v>0.41204084429824417</v>
      </c>
      <c r="Q81" s="4">
        <f t="shared" si="121"/>
        <v>4.0747869639520706E-2</v>
      </c>
      <c r="R81" s="4">
        <f t="shared" si="121"/>
        <v>0.54305522747079427</v>
      </c>
      <c r="S81" s="4">
        <f t="shared" si="121"/>
        <v>0.8428871151167614</v>
      </c>
      <c r="T81" s="4">
        <f t="shared" si="121"/>
        <v>3.1122249459281992E-2</v>
      </c>
      <c r="U81" s="4">
        <f t="shared" si="121"/>
        <v>0.38409382424405769</v>
      </c>
      <c r="V81" s="4">
        <f t="shared" si="121"/>
        <v>0.35939514883361512</v>
      </c>
      <c r="W81" s="24"/>
      <c r="X81" s="24"/>
      <c r="Y81" s="24"/>
      <c r="Z81" s="22"/>
      <c r="AA81" s="2"/>
      <c r="AB81" s="7">
        <v>2</v>
      </c>
      <c r="AC81" s="4">
        <f>(O81*100)/O$76</f>
        <v>2.0832962499999126</v>
      </c>
      <c r="AD81" s="4">
        <f t="shared" si="122"/>
        <v>12.67817982456136</v>
      </c>
      <c r="AE81" s="4">
        <f t="shared" si="122"/>
        <v>2.4695678569406487</v>
      </c>
      <c r="AF81" s="4">
        <f t="shared" si="122"/>
        <v>15.925373239612735</v>
      </c>
      <c r="AG81" s="4">
        <f t="shared" si="122"/>
        <v>26.929300802452442</v>
      </c>
      <c r="AH81" s="4">
        <f t="shared" si="122"/>
        <v>1.664291414934866</v>
      </c>
      <c r="AI81" s="4">
        <f t="shared" si="122"/>
        <v>14.331859113584242</v>
      </c>
      <c r="AJ81" s="4">
        <f t="shared" si="122"/>
        <v>10.857859481378101</v>
      </c>
      <c r="AK81" s="24"/>
      <c r="AL81" s="24"/>
      <c r="AM81" s="24"/>
      <c r="AN81" s="24">
        <v>2</v>
      </c>
      <c r="AO81" s="24">
        <f t="shared" ref="AO81:AO93" si="123">AVERAGE(AC81:AJ81)</f>
        <v>10.867465997933039</v>
      </c>
      <c r="AP81" s="24">
        <f t="shared" ref="AP81:AP93" si="124">COUNT(AC81:AJ81)</f>
        <v>8</v>
      </c>
      <c r="AQ81" s="24">
        <f>STDEV(AC81:AJ81)</f>
        <v>8.711490877916134</v>
      </c>
      <c r="AR81" s="24">
        <f>(AQ81)/SQRT(AP81)</f>
        <v>3.0799771370096241</v>
      </c>
      <c r="AS81" s="46">
        <f>TTEST('Antagonistas C'!AC81:AJ81,AC81:AJ81,1,2)</f>
        <v>0.44000431405964863</v>
      </c>
      <c r="AT81" s="24"/>
      <c r="AU81" s="24"/>
      <c r="AV81" s="24"/>
      <c r="AX81" s="46">
        <f t="shared" ref="AX81:AX93" si="125">AB81</f>
        <v>2</v>
      </c>
      <c r="AY81" s="46">
        <f t="shared" ref="AY81:AY93" si="126">ABS(($AB81-$AB80)*AC80)+(($AB81-$AB80)*(AC81-AC80)/2)</f>
        <v>2.0832962499999126</v>
      </c>
      <c r="AZ81" s="46">
        <f t="shared" ref="AZ81:AZ93" si="127">ABS(($AB81-$AB80)*AD80)+(($AB81-$AB80)*(AD81-AD80)/2)</f>
        <v>12.67817982456136</v>
      </c>
      <c r="BA81" s="46">
        <f t="shared" ref="BA81:BA93" si="128">ABS(($AB81-$AB80)*AE80)+(($AB81-$AB80)*(AE81-AE80)/2)</f>
        <v>2.4695678569406487</v>
      </c>
      <c r="BB81" s="46">
        <f t="shared" ref="BB81:BB93" si="129">ABS(($AB81-$AB80)*AF80)+(($AB81-$AB80)*(AF81-AF80)/2)</f>
        <v>15.925373239612735</v>
      </c>
      <c r="BC81" s="46">
        <f t="shared" ref="BC81:BC93" si="130">ABS(($AB81-$AB80)*AG80)+(($AB81-$AB80)*(AG81-AG80)/2)</f>
        <v>26.929300802452442</v>
      </c>
      <c r="BD81" s="46">
        <f t="shared" ref="BD81:BD93" si="131">ABS(($AB81-$AB80)*AH80)+(($AB81-$AB80)*(AH81-AH80)/2)</f>
        <v>1.664291414934866</v>
      </c>
      <c r="BE81" s="46">
        <f t="shared" ref="BE81:BE93" si="132">ABS(($AB81-$AB80)*AI80)+(($AB81-$AB80)*(AI81-AI80)/2)</f>
        <v>14.331859113584242</v>
      </c>
      <c r="BF81" s="46">
        <f t="shared" ref="BF81:BF93" si="133">ABS(($AB81-$AB80)*AJ80)+(($AB81-$AB80)*(AJ81-AJ80)/2)</f>
        <v>10.857859481378101</v>
      </c>
    </row>
    <row r="82" spans="1:67" x14ac:dyDescent="0.25">
      <c r="A82" s="2"/>
      <c r="B82" s="5">
        <v>4</v>
      </c>
      <c r="C82" s="4">
        <v>1.7866235042810101</v>
      </c>
      <c r="D82" s="4">
        <v>2.7197030222039458</v>
      </c>
      <c r="E82" s="4">
        <v>1.7289549932006172</v>
      </c>
      <c r="F82" s="4">
        <v>2.7068215507169353</v>
      </c>
      <c r="G82" s="4">
        <v>2.7745904441653826</v>
      </c>
      <c r="H82" s="4">
        <v>1.7016489192620823</v>
      </c>
      <c r="I82" s="4">
        <v>2.3531331926102612</v>
      </c>
      <c r="J82" s="4">
        <v>2.5712709615144504</v>
      </c>
      <c r="K82" s="24"/>
      <c r="L82" s="14"/>
      <c r="M82" s="2"/>
      <c r="N82" s="5">
        <v>4</v>
      </c>
      <c r="O82" s="4">
        <f t="shared" si="121"/>
        <v>0.23575828119565023</v>
      </c>
      <c r="P82" s="4">
        <f t="shared" si="121"/>
        <v>1.1379308867872786</v>
      </c>
      <c r="Q82" s="4">
        <f t="shared" si="121"/>
        <v>0.22738068773086062</v>
      </c>
      <c r="R82" s="4">
        <f t="shared" si="121"/>
        <v>1.1789308917711747</v>
      </c>
      <c r="S82" s="4">
        <f>G82-G$77</f>
        <v>1.3504281548201165</v>
      </c>
      <c r="T82" s="4">
        <f t="shared" si="121"/>
        <v>0.21819189099846614</v>
      </c>
      <c r="U82" s="4">
        <f t="shared" si="121"/>
        <v>0.78822098106698091</v>
      </c>
      <c r="V82" s="4">
        <f t="shared" si="121"/>
        <v>1.089117618328483</v>
      </c>
      <c r="W82" s="24"/>
      <c r="X82" s="24"/>
      <c r="Y82" s="24"/>
      <c r="Z82" s="22"/>
      <c r="AA82" s="2"/>
      <c r="AB82" s="5">
        <v>4</v>
      </c>
      <c r="AC82" s="4">
        <f t="shared" si="122"/>
        <v>9.8232617164854279</v>
      </c>
      <c r="AD82" s="4">
        <f t="shared" si="122"/>
        <v>35.013258054993187</v>
      </c>
      <c r="AE82" s="4">
        <f t="shared" si="122"/>
        <v>13.78064774126428</v>
      </c>
      <c r="AF82" s="4">
        <f t="shared" si="122"/>
        <v>34.572753424374625</v>
      </c>
      <c r="AG82" s="4">
        <f t="shared" si="122"/>
        <v>43.144669483070814</v>
      </c>
      <c r="AH82" s="4">
        <f t="shared" si="122"/>
        <v>11.668015561415302</v>
      </c>
      <c r="AI82" s="4">
        <f t="shared" si="122"/>
        <v>29.411230636827646</v>
      </c>
      <c r="AJ82" s="4">
        <f t="shared" si="122"/>
        <v>32.903855538624867</v>
      </c>
      <c r="AK82" s="24"/>
      <c r="AL82" s="24"/>
      <c r="AM82" s="24"/>
      <c r="AN82" s="24">
        <v>4</v>
      </c>
      <c r="AO82" s="24">
        <f t="shared" si="123"/>
        <v>26.289711519632018</v>
      </c>
      <c r="AP82" s="24">
        <f t="shared" si="124"/>
        <v>8</v>
      </c>
      <c r="AQ82" s="24">
        <f t="shared" ref="AQ82:AQ92" si="134">STDEV(AC82:AJ82)</f>
        <v>12.670010014811519</v>
      </c>
      <c r="AR82" s="24">
        <f t="shared" ref="AR82:AR93" si="135">(AQ82)/SQRT(AP82)</f>
        <v>4.4795249995873467</v>
      </c>
      <c r="AS82" s="46">
        <f>TTEST('Antagonistas C'!AC82:AJ82,AC82:AJ82,1,2)</f>
        <v>0.34145443589517754</v>
      </c>
      <c r="AT82" s="24"/>
      <c r="AU82" s="24"/>
      <c r="AV82" s="24"/>
      <c r="AX82" s="46">
        <f t="shared" si="125"/>
        <v>4</v>
      </c>
      <c r="AY82" s="46">
        <f t="shared" si="126"/>
        <v>11.906557966485341</v>
      </c>
      <c r="AZ82" s="46">
        <f t="shared" si="127"/>
        <v>47.691437879554542</v>
      </c>
      <c r="BA82" s="46">
        <f t="shared" si="128"/>
        <v>16.250215598204932</v>
      </c>
      <c r="BB82" s="46">
        <f t="shared" si="129"/>
        <v>50.498126663987364</v>
      </c>
      <c r="BC82" s="46">
        <f t="shared" si="130"/>
        <v>70.073970285523259</v>
      </c>
      <c r="BD82" s="46">
        <f t="shared" si="131"/>
        <v>13.332306976350168</v>
      </c>
      <c r="BE82" s="46">
        <f t="shared" si="132"/>
        <v>43.74308975041189</v>
      </c>
      <c r="BF82" s="46">
        <f t="shared" si="133"/>
        <v>43.761715020002967</v>
      </c>
    </row>
    <row r="83" spans="1:67" x14ac:dyDescent="0.25">
      <c r="A83" s="2"/>
      <c r="B83" s="5">
        <v>6</v>
      </c>
      <c r="C83" s="4">
        <v>2.1404504970346334</v>
      </c>
      <c r="D83" s="4">
        <v>3.1491977796052626</v>
      </c>
      <c r="E83" s="4">
        <v>2.0759356184543787</v>
      </c>
      <c r="F83" s="4">
        <v>3.057555262401241</v>
      </c>
      <c r="G83" s="4">
        <v>2.9894723954011582</v>
      </c>
      <c r="H83" s="4">
        <v>2.0452063607659117</v>
      </c>
      <c r="I83" s="4">
        <v>2.5457796615360979</v>
      </c>
      <c r="J83" s="4">
        <v>3.0831909307509826</v>
      </c>
      <c r="K83" s="24"/>
      <c r="L83" s="14"/>
      <c r="M83" s="2"/>
      <c r="N83" s="5">
        <v>6</v>
      </c>
      <c r="O83" s="4">
        <f t="shared" si="121"/>
        <v>0.58958527394927351</v>
      </c>
      <c r="P83" s="4">
        <f t="shared" si="121"/>
        <v>1.5674256441885954</v>
      </c>
      <c r="Q83" s="4">
        <f t="shared" si="121"/>
        <v>0.57436131298462212</v>
      </c>
      <c r="R83" s="4">
        <f t="shared" si="121"/>
        <v>1.5296646034554804</v>
      </c>
      <c r="S83" s="4">
        <f t="shared" si="121"/>
        <v>1.565310106055892</v>
      </c>
      <c r="T83" s="4">
        <f t="shared" si="121"/>
        <v>0.56174933250229553</v>
      </c>
      <c r="U83" s="4">
        <f t="shared" si="121"/>
        <v>0.98086744999281761</v>
      </c>
      <c r="V83" s="4">
        <f t="shared" si="121"/>
        <v>1.6010375875650151</v>
      </c>
      <c r="W83" s="24"/>
      <c r="X83" s="24"/>
      <c r="Y83" s="24"/>
      <c r="Z83" s="22"/>
      <c r="AA83" s="2"/>
      <c r="AB83" s="5">
        <v>6</v>
      </c>
      <c r="AC83" s="4">
        <f t="shared" si="122"/>
        <v>24.566053081219732</v>
      </c>
      <c r="AD83" s="4">
        <f t="shared" si="122"/>
        <v>48.228481359649088</v>
      </c>
      <c r="AE83" s="4">
        <f t="shared" si="122"/>
        <v>34.809776544522549</v>
      </c>
      <c r="AF83" s="4">
        <f t="shared" si="122"/>
        <v>44.858199514823468</v>
      </c>
      <c r="AG83" s="4">
        <f t="shared" si="122"/>
        <v>50.009907541721795</v>
      </c>
      <c r="AH83" s="4">
        <f t="shared" si="122"/>
        <v>30.040071256807249</v>
      </c>
      <c r="AI83" s="4">
        <f t="shared" si="122"/>
        <v>36.599531716149912</v>
      </c>
      <c r="AJ83" s="4">
        <f t="shared" si="122"/>
        <v>48.369715636405296</v>
      </c>
      <c r="AK83" s="24"/>
      <c r="AL83" s="24"/>
      <c r="AM83" s="24"/>
      <c r="AN83" s="24">
        <v>6</v>
      </c>
      <c r="AO83" s="24">
        <f t="shared" si="123"/>
        <v>39.685217081412382</v>
      </c>
      <c r="AP83" s="24">
        <f t="shared" si="124"/>
        <v>8</v>
      </c>
      <c r="AQ83" s="24">
        <f t="shared" si="134"/>
        <v>9.5369671180983051</v>
      </c>
      <c r="AR83" s="24">
        <f t="shared" si="135"/>
        <v>3.3718270605802183</v>
      </c>
      <c r="AS83" s="38">
        <f>TTEST('Antagonistas C'!AC83:AJ83,AC83:AJ83,1,2)</f>
        <v>4.1311430370710937E-2</v>
      </c>
      <c r="AT83" s="24"/>
      <c r="AU83" s="24"/>
      <c r="AV83" s="24"/>
      <c r="AX83" s="46">
        <f t="shared" si="125"/>
        <v>6</v>
      </c>
      <c r="AY83" s="46">
        <f t="shared" si="126"/>
        <v>34.389314797705161</v>
      </c>
      <c r="AZ83" s="46">
        <f t="shared" si="127"/>
        <v>83.241739414642268</v>
      </c>
      <c r="BA83" s="46">
        <f t="shared" si="128"/>
        <v>48.590424285786824</v>
      </c>
      <c r="BB83" s="46">
        <f t="shared" si="129"/>
        <v>79.430952939198093</v>
      </c>
      <c r="BC83" s="46">
        <f t="shared" si="130"/>
        <v>93.154577024792616</v>
      </c>
      <c r="BD83" s="46">
        <f t="shared" si="131"/>
        <v>41.708086818222554</v>
      </c>
      <c r="BE83" s="46">
        <f t="shared" si="132"/>
        <v>66.010762352977565</v>
      </c>
      <c r="BF83" s="46">
        <f t="shared" si="133"/>
        <v>81.273571175030156</v>
      </c>
    </row>
    <row r="84" spans="1:67" x14ac:dyDescent="0.25">
      <c r="A84" s="2"/>
      <c r="B84" s="5">
        <v>8</v>
      </c>
      <c r="C84" s="4">
        <v>2.3350553430491257</v>
      </c>
      <c r="D84" s="4">
        <v>3.3459023094846487</v>
      </c>
      <c r="E84" s="4">
        <v>2.2660504234520897</v>
      </c>
      <c r="F84" s="4">
        <v>3.1835764661665986</v>
      </c>
      <c r="G84" s="4">
        <v>3.0756904622550199</v>
      </c>
      <c r="H84" s="4">
        <v>2.2330761452552328</v>
      </c>
      <c r="I84" s="4">
        <v>2.6403692290848331</v>
      </c>
      <c r="J84" s="4">
        <v>3.2590517333244353</v>
      </c>
      <c r="K84" s="24"/>
      <c r="L84" s="14"/>
      <c r="M84" s="2"/>
      <c r="N84" s="5">
        <v>8</v>
      </c>
      <c r="O84" s="4">
        <f t="shared" si="121"/>
        <v>0.78419011996376575</v>
      </c>
      <c r="P84" s="4">
        <f t="shared" si="121"/>
        <v>1.7641301740679816</v>
      </c>
      <c r="Q84" s="4">
        <f t="shared" si="121"/>
        <v>0.76447611798233317</v>
      </c>
      <c r="R84" s="4">
        <f t="shared" si="121"/>
        <v>1.655685807220838</v>
      </c>
      <c r="S84" s="4">
        <f t="shared" si="121"/>
        <v>1.6515281729097537</v>
      </c>
      <c r="T84" s="4">
        <f t="shared" si="121"/>
        <v>0.74961911699161665</v>
      </c>
      <c r="U84" s="4">
        <f t="shared" si="121"/>
        <v>1.0754570175415528</v>
      </c>
      <c r="V84" s="4">
        <f t="shared" si="121"/>
        <v>1.7768983901384678</v>
      </c>
      <c r="W84" s="24"/>
      <c r="X84" s="24"/>
      <c r="Y84" s="24"/>
      <c r="Z84" s="22"/>
      <c r="AA84" s="2"/>
      <c r="AB84" s="5">
        <v>8</v>
      </c>
      <c r="AC84" s="4">
        <f t="shared" si="122"/>
        <v>32.674588331823578</v>
      </c>
      <c r="AD84" s="4">
        <f t="shared" si="122"/>
        <v>54.280928432860975</v>
      </c>
      <c r="AE84" s="4">
        <f t="shared" si="122"/>
        <v>46.331885938323218</v>
      </c>
      <c r="AF84" s="4">
        <f t="shared" si="122"/>
        <v>48.553835988880877</v>
      </c>
      <c r="AG84" s="4">
        <f t="shared" si="122"/>
        <v>52.764478367723761</v>
      </c>
      <c r="AH84" s="4">
        <f t="shared" si="122"/>
        <v>40.086583796343135</v>
      </c>
      <c r="AI84" s="4">
        <f t="shared" si="122"/>
        <v>40.128993191848977</v>
      </c>
      <c r="AJ84" s="4">
        <f t="shared" si="122"/>
        <v>53.682730819893294</v>
      </c>
      <c r="AK84" s="24"/>
      <c r="AL84" s="24"/>
      <c r="AM84" s="24"/>
      <c r="AN84" s="24">
        <v>8</v>
      </c>
      <c r="AO84" s="24">
        <f t="shared" si="123"/>
        <v>46.063003108462226</v>
      </c>
      <c r="AP84" s="24">
        <f t="shared" si="124"/>
        <v>8</v>
      </c>
      <c r="AQ84" s="24">
        <f t="shared" si="134"/>
        <v>7.8098891140350037</v>
      </c>
      <c r="AR84" s="24">
        <f t="shared" si="135"/>
        <v>2.7612127764245744</v>
      </c>
      <c r="AS84" s="38">
        <f>TTEST('Antagonistas C'!AC84:AJ84,AC84:AJ84,1,2)</f>
        <v>2.2115367924420086E-2</v>
      </c>
      <c r="AT84" s="24"/>
      <c r="AU84" s="24"/>
      <c r="AV84" s="24"/>
      <c r="AX84" s="46">
        <f t="shared" si="125"/>
        <v>8</v>
      </c>
      <c r="AY84" s="46">
        <f t="shared" si="126"/>
        <v>57.240641413043306</v>
      </c>
      <c r="AZ84" s="46">
        <f t="shared" si="127"/>
        <v>102.50940979251007</v>
      </c>
      <c r="BA84" s="46">
        <f t="shared" si="128"/>
        <v>81.14166248284576</v>
      </c>
      <c r="BB84" s="46">
        <f t="shared" si="129"/>
        <v>93.412035503704345</v>
      </c>
      <c r="BC84" s="46">
        <f t="shared" si="130"/>
        <v>102.77438590944556</v>
      </c>
      <c r="BD84" s="46">
        <f t="shared" si="131"/>
        <v>70.126655053150387</v>
      </c>
      <c r="BE84" s="46">
        <f t="shared" si="132"/>
        <v>76.728524907998889</v>
      </c>
      <c r="BF84" s="46">
        <f t="shared" si="133"/>
        <v>102.05244645629858</v>
      </c>
    </row>
    <row r="85" spans="1:67" x14ac:dyDescent="0.25">
      <c r="A85" s="2"/>
      <c r="B85" s="5">
        <v>10</v>
      </c>
      <c r="C85" s="4">
        <v>2.4412034408752117</v>
      </c>
      <c r="D85" s="4">
        <v>3.4185020216557009</v>
      </c>
      <c r="E85" s="4">
        <v>2.3754578962351656</v>
      </c>
      <c r="F85" s="4">
        <v>3.2098941472742228</v>
      </c>
      <c r="G85" s="4">
        <v>3.0764139705083382</v>
      </c>
      <c r="H85" s="4">
        <v>2.344113305516804</v>
      </c>
      <c r="I85" s="4">
        <v>2.7002197931073155</v>
      </c>
      <c r="J85" s="4">
        <v>3.3130818902418033</v>
      </c>
      <c r="K85" s="24"/>
      <c r="L85" s="14"/>
      <c r="M85" s="2"/>
      <c r="N85" s="5">
        <v>10</v>
      </c>
      <c r="O85" s="4">
        <f t="shared" si="121"/>
        <v>0.89033821778985178</v>
      </c>
      <c r="P85" s="4">
        <f t="shared" si="121"/>
        <v>1.8367298862390338</v>
      </c>
      <c r="Q85" s="4">
        <f t="shared" si="121"/>
        <v>0.873883590765409</v>
      </c>
      <c r="R85" s="4">
        <f t="shared" si="121"/>
        <v>1.6820034883284622</v>
      </c>
      <c r="S85" s="4">
        <f t="shared" si="121"/>
        <v>1.6522516811630721</v>
      </c>
      <c r="T85" s="4">
        <f t="shared" si="121"/>
        <v>0.86065627725318783</v>
      </c>
      <c r="U85" s="4">
        <f t="shared" si="121"/>
        <v>1.1353075815640352</v>
      </c>
      <c r="V85" s="4">
        <f t="shared" si="121"/>
        <v>1.8309285470558359</v>
      </c>
      <c r="W85" s="24"/>
      <c r="X85" s="24"/>
      <c r="Y85" s="24"/>
      <c r="Z85" s="22"/>
      <c r="AA85" s="2"/>
      <c r="AB85" s="5">
        <v>10</v>
      </c>
      <c r="AC85" s="4">
        <f t="shared" si="122"/>
        <v>37.097425741243832</v>
      </c>
      <c r="AD85" s="4">
        <f t="shared" si="122"/>
        <v>56.514765730431805</v>
      </c>
      <c r="AE85" s="4">
        <f t="shared" si="122"/>
        <v>52.962641864570237</v>
      </c>
      <c r="AF85" s="4">
        <f t="shared" si="122"/>
        <v>49.325615493503292</v>
      </c>
      <c r="AG85" s="4">
        <f t="shared" si="122"/>
        <v>52.787593647382494</v>
      </c>
      <c r="AH85" s="4">
        <f t="shared" si="122"/>
        <v>46.024399853111646</v>
      </c>
      <c r="AI85" s="4">
        <f t="shared" si="122"/>
        <v>42.362223192687878</v>
      </c>
      <c r="AJ85" s="4">
        <f t="shared" si="122"/>
        <v>55.315061844587191</v>
      </c>
      <c r="AK85" s="24"/>
      <c r="AL85" s="24"/>
      <c r="AM85" s="24"/>
      <c r="AN85" s="24">
        <v>10</v>
      </c>
      <c r="AO85" s="24">
        <f t="shared" si="123"/>
        <v>49.048715920939806</v>
      </c>
      <c r="AP85" s="24">
        <f t="shared" si="124"/>
        <v>8</v>
      </c>
      <c r="AQ85" s="24">
        <f t="shared" si="134"/>
        <v>6.7725569865640702</v>
      </c>
      <c r="AR85" s="24">
        <f t="shared" si="135"/>
        <v>2.3944604855858915</v>
      </c>
      <c r="AS85" s="38">
        <f>TTEST('Antagonistas C'!AC85:AJ85,AC85:AJ85,1,2)</f>
        <v>1.5898498841238798E-2</v>
      </c>
      <c r="AT85" s="24"/>
      <c r="AU85" s="24"/>
      <c r="AV85" s="24"/>
      <c r="AX85" s="46">
        <f t="shared" si="125"/>
        <v>10</v>
      </c>
      <c r="AY85" s="46">
        <f t="shared" si="126"/>
        <v>69.77201407306741</v>
      </c>
      <c r="AZ85" s="46">
        <f t="shared" si="127"/>
        <v>110.79569416329278</v>
      </c>
      <c r="BA85" s="46">
        <f t="shared" si="128"/>
        <v>99.294527802893455</v>
      </c>
      <c r="BB85" s="46">
        <f t="shared" si="129"/>
        <v>97.879451482384169</v>
      </c>
      <c r="BC85" s="46">
        <f t="shared" si="130"/>
        <v>105.55207201510626</v>
      </c>
      <c r="BD85" s="46">
        <f t="shared" si="131"/>
        <v>86.110983649454781</v>
      </c>
      <c r="BE85" s="46">
        <f t="shared" si="132"/>
        <v>82.491216384536855</v>
      </c>
      <c r="BF85" s="46">
        <f t="shared" si="133"/>
        <v>108.99779266448049</v>
      </c>
    </row>
    <row r="86" spans="1:67" x14ac:dyDescent="0.25">
      <c r="A86" s="2"/>
      <c r="B86" s="5">
        <v>12</v>
      </c>
      <c r="C86" s="4">
        <v>2.5296601890636179</v>
      </c>
      <c r="D86" s="4">
        <v>3.4627257401315781</v>
      </c>
      <c r="E86" s="4">
        <v>2.4416744506126689</v>
      </c>
      <c r="F86" s="4">
        <v>3.1815520291583197</v>
      </c>
      <c r="G86" s="4">
        <v>3.0583262641753595</v>
      </c>
      <c r="H86" s="4">
        <v>2.399209762988856</v>
      </c>
      <c r="I86" s="4">
        <v>2.7074336209355234</v>
      </c>
      <c r="J86" s="4">
        <v>3.2868026310407479</v>
      </c>
      <c r="K86" s="24"/>
      <c r="L86" s="14"/>
      <c r="M86" s="2"/>
      <c r="N86" s="5">
        <v>12</v>
      </c>
      <c r="O86" s="4">
        <f t="shared" si="121"/>
        <v>0.97879496597825799</v>
      </c>
      <c r="P86" s="4">
        <f t="shared" si="121"/>
        <v>1.8809536047149109</v>
      </c>
      <c r="Q86" s="4">
        <f t="shared" si="121"/>
        <v>0.94010014514291229</v>
      </c>
      <c r="R86" s="4">
        <f t="shared" si="121"/>
        <v>1.6536613702125591</v>
      </c>
      <c r="S86" s="4">
        <f t="shared" si="121"/>
        <v>1.6341639748300933</v>
      </c>
      <c r="T86" s="4">
        <f t="shared" si="121"/>
        <v>0.91575273472523988</v>
      </c>
      <c r="U86" s="4">
        <f t="shared" si="121"/>
        <v>1.1425214093922431</v>
      </c>
      <c r="V86" s="4">
        <f t="shared" si="121"/>
        <v>1.8046492878547804</v>
      </c>
      <c r="W86" s="24"/>
      <c r="X86" s="24"/>
      <c r="Y86" s="24"/>
      <c r="Z86" s="22"/>
      <c r="AA86" s="2"/>
      <c r="AB86" s="5">
        <v>12</v>
      </c>
      <c r="AC86" s="4">
        <f t="shared" si="122"/>
        <v>40.783123582427422</v>
      </c>
      <c r="AD86" s="4">
        <f t="shared" si="122"/>
        <v>57.875495529689566</v>
      </c>
      <c r="AE86" s="4">
        <f t="shared" si="122"/>
        <v>56.975766372297713</v>
      </c>
      <c r="AF86" s="4">
        <f t="shared" si="122"/>
        <v>48.494468334679155</v>
      </c>
      <c r="AG86" s="4">
        <f t="shared" si="122"/>
        <v>52.20971165591353</v>
      </c>
      <c r="AH86" s="4">
        <f t="shared" si="122"/>
        <v>48.970734477285561</v>
      </c>
      <c r="AI86" s="4">
        <f t="shared" si="122"/>
        <v>42.631395872844891</v>
      </c>
      <c r="AJ86" s="4">
        <f t="shared" si="122"/>
        <v>54.521126521292466</v>
      </c>
      <c r="AK86" s="24"/>
      <c r="AL86" s="24"/>
      <c r="AM86" s="24"/>
      <c r="AN86" s="24">
        <v>12</v>
      </c>
      <c r="AO86" s="24">
        <f t="shared" si="123"/>
        <v>50.307727793303783</v>
      </c>
      <c r="AP86" s="24">
        <f t="shared" si="124"/>
        <v>8</v>
      </c>
      <c r="AQ86" s="24">
        <f t="shared" si="134"/>
        <v>6.299928985719359</v>
      </c>
      <c r="AR86" s="24">
        <f t="shared" si="135"/>
        <v>2.2273612533979232</v>
      </c>
      <c r="AS86" s="38">
        <f>TTEST('Antagonistas C'!AC86:AJ86,AC86:AJ86,1,2)</f>
        <v>1.0197326104746163E-2</v>
      </c>
      <c r="AT86" s="24"/>
      <c r="AU86" s="24"/>
      <c r="AV86" s="24"/>
      <c r="AX86" s="46">
        <f t="shared" si="125"/>
        <v>12</v>
      </c>
      <c r="AY86" s="46">
        <f t="shared" si="126"/>
        <v>77.880549323671261</v>
      </c>
      <c r="AZ86" s="46">
        <f t="shared" si="127"/>
        <v>114.39026126012138</v>
      </c>
      <c r="BA86" s="46">
        <f t="shared" si="128"/>
        <v>109.93840823686796</v>
      </c>
      <c r="BB86" s="46">
        <f t="shared" si="129"/>
        <v>97.820083828182447</v>
      </c>
      <c r="BC86" s="46">
        <f t="shared" si="130"/>
        <v>104.99730530329603</v>
      </c>
      <c r="BD86" s="46">
        <f t="shared" si="131"/>
        <v>94.995134330397207</v>
      </c>
      <c r="BE86" s="46">
        <f t="shared" si="132"/>
        <v>84.993619065532769</v>
      </c>
      <c r="BF86" s="46">
        <f t="shared" si="133"/>
        <v>109.83618836587965</v>
      </c>
    </row>
    <row r="87" spans="1:67" x14ac:dyDescent="0.25">
      <c r="A87" s="2"/>
      <c r="B87" s="5">
        <v>14</v>
      </c>
      <c r="C87" s="4">
        <v>2.5385058638824596</v>
      </c>
      <c r="D87" s="4">
        <v>3.4376692023026307</v>
      </c>
      <c r="E87" s="4">
        <v>2.4451564375190422</v>
      </c>
      <c r="F87" s="4">
        <v>3.1736567248260301</v>
      </c>
      <c r="G87" s="4">
        <v>3.0926929062080184</v>
      </c>
      <c r="H87" s="4">
        <v>2.4000099059389939</v>
      </c>
      <c r="I87" s="4">
        <v>2.7005868525348293</v>
      </c>
      <c r="J87" s="4">
        <v>3.2058625127015015</v>
      </c>
      <c r="K87" s="24"/>
      <c r="L87" s="14"/>
      <c r="M87" s="2"/>
      <c r="N87" s="5">
        <v>14</v>
      </c>
      <c r="O87" s="4">
        <f t="shared" si="121"/>
        <v>0.98764064079709968</v>
      </c>
      <c r="P87" s="4">
        <f t="shared" si="121"/>
        <v>1.8558970668859636</v>
      </c>
      <c r="Q87" s="4">
        <f t="shared" si="121"/>
        <v>0.94358213204928565</v>
      </c>
      <c r="R87" s="4">
        <f t="shared" si="121"/>
        <v>1.6457660658802695</v>
      </c>
      <c r="S87" s="4">
        <f t="shared" si="121"/>
        <v>1.6685306168627523</v>
      </c>
      <c r="T87" s="4">
        <f t="shared" si="121"/>
        <v>0.91655287767537774</v>
      </c>
      <c r="U87" s="4">
        <f t="shared" si="121"/>
        <v>1.135674640991549</v>
      </c>
      <c r="V87" s="4">
        <f t="shared" si="121"/>
        <v>1.723709169515534</v>
      </c>
      <c r="W87" s="24"/>
      <c r="X87" s="24"/>
      <c r="Y87" s="24"/>
      <c r="Z87" s="22"/>
      <c r="AA87" s="2"/>
      <c r="AB87" s="5">
        <v>14</v>
      </c>
      <c r="AC87" s="4">
        <f t="shared" si="122"/>
        <v>41.151693366545821</v>
      </c>
      <c r="AD87" s="4">
        <f t="shared" si="122"/>
        <v>57.104525134952723</v>
      </c>
      <c r="AE87" s="4">
        <f t="shared" si="122"/>
        <v>57.186795881774877</v>
      </c>
      <c r="AF87" s="4">
        <f t="shared" si="122"/>
        <v>48.262934483292355</v>
      </c>
      <c r="AG87" s="4">
        <f t="shared" si="122"/>
        <v>53.307687439704544</v>
      </c>
      <c r="AH87" s="4">
        <f t="shared" si="122"/>
        <v>49.013522870341056</v>
      </c>
      <c r="AI87" s="4">
        <f t="shared" si="122"/>
        <v>42.375919439983171</v>
      </c>
      <c r="AJ87" s="4">
        <f t="shared" si="122"/>
        <v>52.075805725544839</v>
      </c>
      <c r="AK87" s="24"/>
      <c r="AL87" s="24"/>
      <c r="AM87" s="24"/>
      <c r="AN87" s="24">
        <v>14</v>
      </c>
      <c r="AO87" s="24">
        <f t="shared" si="123"/>
        <v>50.059860542767424</v>
      </c>
      <c r="AP87" s="24">
        <f t="shared" si="124"/>
        <v>8</v>
      </c>
      <c r="AQ87" s="24">
        <f t="shared" si="134"/>
        <v>6.0681260954708671</v>
      </c>
      <c r="AR87" s="24">
        <f t="shared" si="135"/>
        <v>2.1454065556012485</v>
      </c>
      <c r="AS87" s="38">
        <f>TTEST('Antagonistas C'!AC87:AJ87,AC87:AJ87,1,2)</f>
        <v>5.5571587518818974E-3</v>
      </c>
      <c r="AT87" s="24"/>
      <c r="AU87" s="24"/>
      <c r="AV87" s="24"/>
      <c r="AX87" s="46">
        <f t="shared" si="125"/>
        <v>14</v>
      </c>
      <c r="AY87" s="46">
        <f t="shared" si="126"/>
        <v>81.934816948973236</v>
      </c>
      <c r="AZ87" s="46">
        <f t="shared" si="127"/>
        <v>114.9800206646423</v>
      </c>
      <c r="BA87" s="46">
        <f t="shared" si="128"/>
        <v>114.16256225407258</v>
      </c>
      <c r="BB87" s="46">
        <f t="shared" si="129"/>
        <v>96.75740281797151</v>
      </c>
      <c r="BC87" s="46">
        <f t="shared" si="130"/>
        <v>105.51739909561807</v>
      </c>
      <c r="BD87" s="46">
        <f t="shared" si="131"/>
        <v>97.984257347626624</v>
      </c>
      <c r="BE87" s="46">
        <f t="shared" si="132"/>
        <v>85.007315312828069</v>
      </c>
      <c r="BF87" s="46">
        <f t="shared" si="133"/>
        <v>106.5969322468373</v>
      </c>
    </row>
    <row r="88" spans="1:67" x14ac:dyDescent="0.25">
      <c r="A88" s="2"/>
      <c r="B88" s="5">
        <v>16</v>
      </c>
      <c r="C88" s="4">
        <v>2.5385058638824596</v>
      </c>
      <c r="D88" s="4">
        <v>3.4368125685306992</v>
      </c>
      <c r="E88" s="4">
        <v>2.44791104860048</v>
      </c>
      <c r="F88" s="4">
        <v>3.2360093846810201</v>
      </c>
      <c r="G88" s="4">
        <v>3.1684201033887498</v>
      </c>
      <c r="H88" s="4">
        <v>2.3891418225611449</v>
      </c>
      <c r="I88" s="4">
        <v>2.6933155638426922</v>
      </c>
      <c r="J88" s="4">
        <v>3.1512016535633092</v>
      </c>
      <c r="K88" s="24"/>
      <c r="L88" s="14"/>
      <c r="M88" s="2"/>
      <c r="N88" s="5">
        <v>16</v>
      </c>
      <c r="O88" s="4">
        <f t="shared" si="121"/>
        <v>0.98764064079709968</v>
      </c>
      <c r="P88" s="4">
        <f t="shared" si="121"/>
        <v>1.855040433114032</v>
      </c>
      <c r="Q88" s="4">
        <f t="shared" si="121"/>
        <v>0.94633674313072347</v>
      </c>
      <c r="R88" s="4">
        <f t="shared" si="121"/>
        <v>1.7081187257352595</v>
      </c>
      <c r="S88" s="4">
        <f t="shared" si="121"/>
        <v>1.7442578140434837</v>
      </c>
      <c r="T88" s="4">
        <f t="shared" si="121"/>
        <v>0.90568479429752879</v>
      </c>
      <c r="U88" s="4">
        <f t="shared" si="121"/>
        <v>1.1284033522994119</v>
      </c>
      <c r="V88" s="4">
        <f t="shared" si="121"/>
        <v>1.6690483103773417</v>
      </c>
      <c r="W88" s="24"/>
      <c r="X88" s="24"/>
      <c r="Y88" s="24"/>
      <c r="Z88" s="22"/>
      <c r="AA88" s="2"/>
      <c r="AB88" s="5">
        <v>16</v>
      </c>
      <c r="AC88" s="4">
        <f t="shared" si="122"/>
        <v>41.151693366545821</v>
      </c>
      <c r="AD88" s="4">
        <f t="shared" si="122"/>
        <v>57.078167172739441</v>
      </c>
      <c r="AE88" s="4">
        <f t="shared" si="122"/>
        <v>57.353742007922634</v>
      </c>
      <c r="AF88" s="4">
        <f t="shared" si="122"/>
        <v>50.091458232705556</v>
      </c>
      <c r="AG88" s="4">
        <f t="shared" si="122"/>
        <v>55.727086710654426</v>
      </c>
      <c r="AH88" s="4">
        <f t="shared" si="122"/>
        <v>48.432341941044328</v>
      </c>
      <c r="AI88" s="4">
        <f t="shared" si="122"/>
        <v>42.104602697739246</v>
      </c>
      <c r="AJ88" s="4">
        <f t="shared" si="122"/>
        <v>50.424420253091903</v>
      </c>
      <c r="AK88" s="24"/>
      <c r="AL88" s="24"/>
      <c r="AM88" s="24"/>
      <c r="AN88" s="24">
        <v>16</v>
      </c>
      <c r="AO88" s="24">
        <f t="shared" si="123"/>
        <v>50.295439047805424</v>
      </c>
      <c r="AP88" s="24">
        <f t="shared" si="124"/>
        <v>8</v>
      </c>
      <c r="AQ88" s="24">
        <f t="shared" si="134"/>
        <v>6.319528668878978</v>
      </c>
      <c r="AR88" s="24">
        <f t="shared" si="135"/>
        <v>2.2342907878335607</v>
      </c>
      <c r="AS88" s="38">
        <f>TTEST('Antagonistas C'!AC88:AJ88,AC88:AJ88,1,2)</f>
        <v>3.955125166276263E-3</v>
      </c>
      <c r="AT88" s="24"/>
      <c r="AU88" s="24"/>
      <c r="AV88" s="24"/>
      <c r="AX88" s="46">
        <f t="shared" si="125"/>
        <v>16</v>
      </c>
      <c r="AY88" s="46">
        <f t="shared" si="126"/>
        <v>82.303386733091642</v>
      </c>
      <c r="AZ88" s="46">
        <f t="shared" si="127"/>
        <v>114.18269230769216</v>
      </c>
      <c r="BA88" s="46">
        <f t="shared" si="128"/>
        <v>114.5405378896975</v>
      </c>
      <c r="BB88" s="46">
        <f t="shared" si="129"/>
        <v>98.354392715997903</v>
      </c>
      <c r="BC88" s="46">
        <f t="shared" si="130"/>
        <v>109.03477415035897</v>
      </c>
      <c r="BD88" s="46">
        <f t="shared" si="131"/>
        <v>97.445864811385377</v>
      </c>
      <c r="BE88" s="46">
        <f t="shared" si="132"/>
        <v>84.480522137722417</v>
      </c>
      <c r="BF88" s="46">
        <f t="shared" si="133"/>
        <v>102.50022597863673</v>
      </c>
    </row>
    <row r="89" spans="1:67" x14ac:dyDescent="0.25">
      <c r="A89" s="24"/>
      <c r="B89" s="5">
        <v>18</v>
      </c>
      <c r="C89" s="4">
        <v>2.5473515387012995</v>
      </c>
      <c r="D89" s="4">
        <v>3.4916371299342099</v>
      </c>
      <c r="E89" s="4">
        <v>2.4510535540649352</v>
      </c>
      <c r="F89" s="4">
        <v>3.2963376075277289</v>
      </c>
      <c r="G89" s="4">
        <v>3.2162922328166994</v>
      </c>
      <c r="H89" s="4">
        <v>2.4044327433484138</v>
      </c>
      <c r="I89" s="4">
        <v>2.6971614874849625</v>
      </c>
      <c r="J89" s="4">
        <v>3.0852932714870644</v>
      </c>
      <c r="K89" s="24"/>
      <c r="L89" s="14"/>
      <c r="M89" s="24"/>
      <c r="N89" s="5">
        <v>18</v>
      </c>
      <c r="O89" s="4">
        <f t="shared" si="121"/>
        <v>0.99648631561593959</v>
      </c>
      <c r="P89" s="4">
        <f t="shared" si="121"/>
        <v>1.9098649945175428</v>
      </c>
      <c r="Q89" s="4">
        <f t="shared" si="121"/>
        <v>0.94947924859517863</v>
      </c>
      <c r="R89" s="4">
        <f t="shared" si="121"/>
        <v>1.7684469485819683</v>
      </c>
      <c r="S89" s="4">
        <f t="shared" si="121"/>
        <v>1.7921299434714333</v>
      </c>
      <c r="T89" s="4">
        <f t="shared" si="121"/>
        <v>0.9209757150847977</v>
      </c>
      <c r="U89" s="4">
        <f t="shared" si="121"/>
        <v>1.1322492759416822</v>
      </c>
      <c r="V89" s="4">
        <f t="shared" si="121"/>
        <v>1.603139928301097</v>
      </c>
      <c r="W89" s="24"/>
      <c r="X89" s="24"/>
      <c r="Y89" s="24"/>
      <c r="Z89" s="22"/>
      <c r="AA89" s="24"/>
      <c r="AB89" s="5">
        <v>18</v>
      </c>
      <c r="AC89" s="4">
        <f t="shared" si="122"/>
        <v>41.52026315066415</v>
      </c>
      <c r="AD89" s="4">
        <f t="shared" si="122"/>
        <v>58.76507675438593</v>
      </c>
      <c r="AE89" s="4">
        <f t="shared" si="122"/>
        <v>57.544196884556278</v>
      </c>
      <c r="AF89" s="4">
        <f t="shared" si="122"/>
        <v>51.860614327916956</v>
      </c>
      <c r="AG89" s="4">
        <f t="shared" si="122"/>
        <v>57.256547714742283</v>
      </c>
      <c r="AH89" s="4">
        <f t="shared" si="122"/>
        <v>49.250038239828761</v>
      </c>
      <c r="AI89" s="4">
        <f t="shared" si="122"/>
        <v>42.248107311256796</v>
      </c>
      <c r="AJ89" s="4">
        <f t="shared" si="122"/>
        <v>48.433230462268796</v>
      </c>
      <c r="AK89" s="24"/>
      <c r="AL89" s="24"/>
      <c r="AM89" s="24"/>
      <c r="AN89" s="24">
        <v>18</v>
      </c>
      <c r="AO89" s="24">
        <f t="shared" si="123"/>
        <v>50.859759355702494</v>
      </c>
      <c r="AP89" s="24">
        <f t="shared" si="124"/>
        <v>8</v>
      </c>
      <c r="AQ89" s="24">
        <f t="shared" si="134"/>
        <v>6.7502629057468964</v>
      </c>
      <c r="AR89" s="24">
        <f t="shared" si="135"/>
        <v>2.3865783377228196</v>
      </c>
      <c r="AS89" s="38">
        <f>TTEST('Antagonistas C'!AC89:AJ89,AC89:AJ89,1,2)</f>
        <v>3.4889710642239872E-3</v>
      </c>
      <c r="AT89" s="24"/>
      <c r="AU89" s="24"/>
      <c r="AV89" s="24"/>
      <c r="AX89" s="46">
        <f t="shared" si="125"/>
        <v>18</v>
      </c>
      <c r="AY89" s="46">
        <f t="shared" si="126"/>
        <v>82.671956517209964</v>
      </c>
      <c r="AZ89" s="46">
        <f t="shared" si="127"/>
        <v>115.84324392712537</v>
      </c>
      <c r="BA89" s="46">
        <f t="shared" si="128"/>
        <v>114.89793889247892</v>
      </c>
      <c r="BB89" s="46">
        <f t="shared" si="129"/>
        <v>101.95207256062251</v>
      </c>
      <c r="BC89" s="46">
        <f t="shared" si="130"/>
        <v>112.9836344253967</v>
      </c>
      <c r="BD89" s="46">
        <f t="shared" si="131"/>
        <v>97.682380180873082</v>
      </c>
      <c r="BE89" s="46">
        <f t="shared" si="132"/>
        <v>84.352710008996041</v>
      </c>
      <c r="BF89" s="46">
        <f t="shared" si="133"/>
        <v>98.857650715360705</v>
      </c>
    </row>
    <row r="90" spans="1:67" x14ac:dyDescent="0.25">
      <c r="A90" s="24"/>
      <c r="B90" s="5">
        <v>20</v>
      </c>
      <c r="C90" s="4">
        <v>2.5561972135201394</v>
      </c>
      <c r="D90" s="4">
        <v>3.5577050095942973</v>
      </c>
      <c r="E90" s="4">
        <v>2.4521204113317845</v>
      </c>
      <c r="F90" s="4">
        <v>3.345733870529731</v>
      </c>
      <c r="G90" s="4">
        <v>3.2914165064529999</v>
      </c>
      <c r="H90" s="4">
        <v>2.4016101918392678</v>
      </c>
      <c r="I90" s="4">
        <v>2.7048798347997653</v>
      </c>
      <c r="J90" s="4">
        <v>3.024010039030208</v>
      </c>
      <c r="K90" s="24"/>
      <c r="L90" s="14"/>
      <c r="M90" s="24"/>
      <c r="N90" s="5">
        <v>20</v>
      </c>
      <c r="O90" s="4">
        <f t="shared" si="121"/>
        <v>1.0053319904347795</v>
      </c>
      <c r="P90" s="4">
        <f t="shared" si="121"/>
        <v>1.9759328741776301</v>
      </c>
      <c r="Q90" s="4">
        <f t="shared" si="121"/>
        <v>0.95054610586202792</v>
      </c>
      <c r="R90" s="4">
        <f t="shared" si="121"/>
        <v>1.8178432115839704</v>
      </c>
      <c r="S90" s="4">
        <f t="shared" si="121"/>
        <v>1.8672542171077338</v>
      </c>
      <c r="T90" s="4">
        <f>H90-H$77</f>
        <v>0.91815316357565169</v>
      </c>
      <c r="U90" s="4">
        <f t="shared" si="121"/>
        <v>1.139967623256485</v>
      </c>
      <c r="V90" s="4">
        <f t="shared" si="121"/>
        <v>1.5418566958442406</v>
      </c>
      <c r="W90" s="24"/>
      <c r="X90" s="24"/>
      <c r="Y90" s="24"/>
      <c r="Z90" s="22"/>
      <c r="AA90" s="24"/>
      <c r="AB90" s="5">
        <v>20</v>
      </c>
      <c r="AC90" s="4">
        <f t="shared" si="122"/>
        <v>41.888832934782478</v>
      </c>
      <c r="AD90" s="4">
        <f t="shared" si="122"/>
        <v>60.797934590080928</v>
      </c>
      <c r="AE90" s="4">
        <f t="shared" si="122"/>
        <v>57.608854900728964</v>
      </c>
      <c r="AF90" s="4">
        <f t="shared" si="122"/>
        <v>53.309185090439009</v>
      </c>
      <c r="AG90" s="4">
        <f t="shared" si="122"/>
        <v>59.656684252643259</v>
      </c>
      <c r="AH90" s="4">
        <f t="shared" si="122"/>
        <v>49.099099656451962</v>
      </c>
      <c r="AI90" s="4">
        <f t="shared" si="122"/>
        <v>42.536105345391228</v>
      </c>
      <c r="AJ90" s="4">
        <f t="shared" si="122"/>
        <v>46.581773288345644</v>
      </c>
      <c r="AK90" s="24"/>
      <c r="AL90" s="24"/>
      <c r="AM90" s="24"/>
      <c r="AN90" s="24">
        <v>20</v>
      </c>
      <c r="AO90" s="24">
        <f t="shared" si="123"/>
        <v>51.434808757357935</v>
      </c>
      <c r="AP90" s="24">
        <f t="shared" si="124"/>
        <v>8</v>
      </c>
      <c r="AQ90" s="24">
        <f t="shared" si="134"/>
        <v>7.5234828705551244</v>
      </c>
      <c r="AR90" s="24">
        <f t="shared" si="135"/>
        <v>2.6599528779551802</v>
      </c>
      <c r="AS90" s="38">
        <f>TTEST('Antagonistas C'!AC90:AJ90,AC90:AJ90,1,2)</f>
        <v>3.2939252527736779E-3</v>
      </c>
      <c r="AT90" s="24"/>
      <c r="AU90" s="24"/>
      <c r="AV90" s="24"/>
      <c r="AX90" s="46">
        <f t="shared" si="125"/>
        <v>20</v>
      </c>
      <c r="AY90" s="46">
        <f t="shared" si="126"/>
        <v>83.409096085446635</v>
      </c>
      <c r="AZ90" s="46">
        <f t="shared" si="127"/>
        <v>119.56301134446686</v>
      </c>
      <c r="BA90" s="46">
        <f t="shared" si="128"/>
        <v>115.15305178528524</v>
      </c>
      <c r="BB90" s="46">
        <f t="shared" si="129"/>
        <v>105.16979941835596</v>
      </c>
      <c r="BC90" s="46">
        <f t="shared" si="130"/>
        <v>116.91323196738554</v>
      </c>
      <c r="BD90" s="46">
        <f t="shared" si="131"/>
        <v>98.349137896280723</v>
      </c>
      <c r="BE90" s="46">
        <f t="shared" si="132"/>
        <v>84.784212656648023</v>
      </c>
      <c r="BF90" s="46">
        <f t="shared" si="133"/>
        <v>95.01500375061444</v>
      </c>
    </row>
    <row r="91" spans="1:67" x14ac:dyDescent="0.25">
      <c r="A91" s="24"/>
      <c r="B91" s="5">
        <v>22</v>
      </c>
      <c r="C91" s="4">
        <v>2.55850586388246</v>
      </c>
      <c r="D91" s="4">
        <v>3.5220476288377172</v>
      </c>
      <c r="E91" s="4">
        <v>2.44791104860048</v>
      </c>
      <c r="F91" s="4">
        <v>3.3966484612879437</v>
      </c>
      <c r="G91" s="4">
        <v>3.348332489047436</v>
      </c>
      <c r="H91" s="4">
        <v>2.3891418225611449</v>
      </c>
      <c r="I91" s="4">
        <v>2.7030009062536595</v>
      </c>
      <c r="J91" s="4">
        <v>3.0482920745319801</v>
      </c>
      <c r="K91" s="24"/>
      <c r="L91" s="14"/>
      <c r="M91" s="24"/>
      <c r="N91" s="5">
        <v>22</v>
      </c>
      <c r="O91" s="4">
        <f t="shared" si="121"/>
        <v>1.0076406407971001</v>
      </c>
      <c r="P91" s="4">
        <f t="shared" si="121"/>
        <v>1.94027549342105</v>
      </c>
      <c r="Q91" s="4">
        <f t="shared" si="121"/>
        <v>0.94633674313072347</v>
      </c>
      <c r="R91" s="4">
        <f t="shared" si="121"/>
        <v>1.8687578023421831</v>
      </c>
      <c r="S91" s="4">
        <f t="shared" si="121"/>
        <v>1.9241701997021698</v>
      </c>
      <c r="T91" s="4">
        <f t="shared" si="121"/>
        <v>0.90568479429752879</v>
      </c>
      <c r="U91" s="4">
        <f t="shared" si="121"/>
        <v>1.1380886947103792</v>
      </c>
      <c r="V91" s="4">
        <f t="shared" si="121"/>
        <v>1.5661387313460127</v>
      </c>
      <c r="W91" s="24"/>
      <c r="X91" s="24"/>
      <c r="Y91" s="24"/>
      <c r="Z91" s="22"/>
      <c r="AA91" s="24"/>
      <c r="AB91" s="5">
        <v>22</v>
      </c>
      <c r="AC91" s="4">
        <f t="shared" si="122"/>
        <v>41.985026699879171</v>
      </c>
      <c r="AD91" s="4">
        <f t="shared" si="122"/>
        <v>59.700784412955386</v>
      </c>
      <c r="AE91" s="4">
        <f t="shared" si="122"/>
        <v>57.353742007922634</v>
      </c>
      <c r="AF91" s="4">
        <f t="shared" si="122"/>
        <v>54.802281593612413</v>
      </c>
      <c r="AG91" s="4">
        <f t="shared" si="122"/>
        <v>61.475086252465495</v>
      </c>
      <c r="AH91" s="4">
        <f t="shared" si="122"/>
        <v>48.432341941044328</v>
      </c>
      <c r="AI91" s="4">
        <f t="shared" si="122"/>
        <v>42.465996071282802</v>
      </c>
      <c r="AJ91" s="4">
        <f t="shared" si="122"/>
        <v>47.315369527069876</v>
      </c>
      <c r="AK91" s="24"/>
      <c r="AL91" s="24"/>
      <c r="AM91" s="24"/>
      <c r="AN91" s="24">
        <v>22</v>
      </c>
      <c r="AO91" s="24">
        <f t="shared" si="123"/>
        <v>51.691328563279015</v>
      </c>
      <c r="AP91" s="24">
        <f t="shared" si="124"/>
        <v>8</v>
      </c>
      <c r="AQ91" s="24">
        <f t="shared" si="134"/>
        <v>7.6597586594343516</v>
      </c>
      <c r="AR91" s="24">
        <f t="shared" si="135"/>
        <v>2.708133645169204</v>
      </c>
      <c r="AS91" s="38">
        <f>TTEST('Antagonistas C'!AC91:AJ91,AC91:AJ91,1,2)</f>
        <v>3.4731837176929215E-3</v>
      </c>
      <c r="AT91" s="24"/>
      <c r="AU91" s="24"/>
      <c r="AV91" s="24"/>
      <c r="AX91" s="46">
        <f t="shared" si="125"/>
        <v>22</v>
      </c>
      <c r="AY91" s="46">
        <f t="shared" si="126"/>
        <v>83.873859634661642</v>
      </c>
      <c r="AZ91" s="46">
        <f t="shared" si="127"/>
        <v>120.49871900303631</v>
      </c>
      <c r="BA91" s="46">
        <f t="shared" si="128"/>
        <v>114.96259690865159</v>
      </c>
      <c r="BB91" s="46">
        <f t="shared" si="129"/>
        <v>108.11146668405142</v>
      </c>
      <c r="BC91" s="46">
        <f t="shared" si="130"/>
        <v>121.13177050510876</v>
      </c>
      <c r="BD91" s="46">
        <f t="shared" si="131"/>
        <v>97.531441597496297</v>
      </c>
      <c r="BE91" s="46">
        <f t="shared" si="132"/>
        <v>85.002101416674037</v>
      </c>
      <c r="BF91" s="46">
        <f t="shared" si="133"/>
        <v>93.897142815415521</v>
      </c>
    </row>
    <row r="92" spans="1:67" x14ac:dyDescent="0.25">
      <c r="A92" s="24"/>
      <c r="B92" s="5">
        <v>24</v>
      </c>
      <c r="C92" s="4">
        <v>2.5573515387013002</v>
      </c>
      <c r="D92" s="4">
        <v>3.4942070312499971</v>
      </c>
      <c r="E92" s="4">
        <v>2.4438081651463692</v>
      </c>
      <c r="F92" s="4">
        <v>3.4256991323567441</v>
      </c>
      <c r="G92" s="4">
        <v>3.4280389816214236</v>
      </c>
      <c r="H92" s="4">
        <v>2.3935646599705649</v>
      </c>
      <c r="I92" s="4">
        <v>2.7053977363737469</v>
      </c>
      <c r="J92" s="4">
        <v>3.0450334463910504</v>
      </c>
      <c r="K92" s="24"/>
      <c r="L92" s="14"/>
      <c r="M92" s="24"/>
      <c r="N92" s="5">
        <v>24</v>
      </c>
      <c r="O92" s="4">
        <f t="shared" si="121"/>
        <v>1.0064863156159403</v>
      </c>
      <c r="P92" s="4">
        <f t="shared" si="121"/>
        <v>1.9124348958333299</v>
      </c>
      <c r="Q92" s="4">
        <f t="shared" si="121"/>
        <v>0.94223385967661266</v>
      </c>
      <c r="R92" s="4">
        <f t="shared" si="121"/>
        <v>1.8978084734109835</v>
      </c>
      <c r="S92" s="4">
        <f t="shared" si="121"/>
        <v>2.0038766922761573</v>
      </c>
      <c r="T92" s="4">
        <f t="shared" si="121"/>
        <v>0.91010763170694875</v>
      </c>
      <c r="U92" s="4">
        <f t="shared" si="121"/>
        <v>1.1404855248304666</v>
      </c>
      <c r="V92" s="4">
        <f t="shared" si="121"/>
        <v>1.562880103205083</v>
      </c>
      <c r="W92" s="24"/>
      <c r="X92" s="24"/>
      <c r="Y92" s="24"/>
      <c r="Z92" s="22"/>
      <c r="AA92" s="24"/>
      <c r="AB92" s="5">
        <v>24</v>
      </c>
      <c r="AC92" s="4">
        <f t="shared" si="122"/>
        <v>41.936929817330849</v>
      </c>
      <c r="AD92" s="4">
        <f t="shared" si="122"/>
        <v>58.844150641025536</v>
      </c>
      <c r="AE92" s="4">
        <f t="shared" si="122"/>
        <v>57.105082404643191</v>
      </c>
      <c r="AF92" s="4">
        <f t="shared" si="122"/>
        <v>55.654207431407137</v>
      </c>
      <c r="AG92" s="4">
        <f t="shared" si="122"/>
        <v>64.021619561538571</v>
      </c>
      <c r="AH92" s="4">
        <f t="shared" si="122"/>
        <v>48.668857310532019</v>
      </c>
      <c r="AI92" s="4">
        <f t="shared" si="122"/>
        <v>42.555430030987559</v>
      </c>
      <c r="AJ92" s="4">
        <f t="shared" si="122"/>
        <v>47.216921546981368</v>
      </c>
      <c r="AK92" s="24"/>
      <c r="AL92" s="24"/>
      <c r="AM92" s="24"/>
      <c r="AN92" s="24">
        <v>24</v>
      </c>
      <c r="AO92" s="24">
        <f t="shared" si="123"/>
        <v>52.000399843055781</v>
      </c>
      <c r="AP92" s="24">
        <f t="shared" si="124"/>
        <v>8</v>
      </c>
      <c r="AQ92" s="24">
        <f t="shared" si="134"/>
        <v>8.0641753312907696</v>
      </c>
      <c r="AR92" s="24">
        <f t="shared" si="135"/>
        <v>2.8511165307164883</v>
      </c>
      <c r="AS92" s="38">
        <f>TTEST('Antagonistas C'!AC92:AJ92,AC92:AJ92,1,2)</f>
        <v>3.8484524440695845E-3</v>
      </c>
      <c r="AT92" s="24"/>
      <c r="AU92" s="24"/>
      <c r="AV92" s="24"/>
      <c r="AX92" s="46">
        <f t="shared" si="125"/>
        <v>24</v>
      </c>
      <c r="AY92" s="46">
        <f t="shared" si="126"/>
        <v>83.92195651721002</v>
      </c>
      <c r="AZ92" s="46">
        <f t="shared" si="127"/>
        <v>118.54493505398092</v>
      </c>
      <c r="BA92" s="46">
        <f t="shared" si="128"/>
        <v>114.45882441256583</v>
      </c>
      <c r="BB92" s="46">
        <f t="shared" si="129"/>
        <v>110.45648902501955</v>
      </c>
      <c r="BC92" s="46">
        <f t="shared" si="130"/>
        <v>125.49670581400406</v>
      </c>
      <c r="BD92" s="46">
        <f t="shared" si="131"/>
        <v>97.101199251576347</v>
      </c>
      <c r="BE92" s="46">
        <f t="shared" si="132"/>
        <v>85.021426102270368</v>
      </c>
      <c r="BF92" s="46">
        <f t="shared" si="133"/>
        <v>94.532291074051244</v>
      </c>
      <c r="BL92" s="18" t="s">
        <v>230</v>
      </c>
    </row>
    <row r="93" spans="1:67" x14ac:dyDescent="0.25">
      <c r="A93" s="24"/>
      <c r="B93" s="5">
        <v>26</v>
      </c>
      <c r="C93" s="4">
        <v>2.5596601890636199</v>
      </c>
      <c r="D93" s="4">
        <v>3.4923866844846465</v>
      </c>
      <c r="E93" s="4">
        <v>2.4471836727755401</v>
      </c>
      <c r="F93" s="4">
        <v>3.4645683229156989</v>
      </c>
      <c r="G93" s="4">
        <v>3.4144129095172486</v>
      </c>
      <c r="H93" s="4">
        <v>2.3974735962331599</v>
      </c>
      <c r="I93" s="4">
        <v>2.709158117536786</v>
      </c>
      <c r="J93" s="4">
        <v>3.0975919647931587</v>
      </c>
      <c r="K93" s="24"/>
      <c r="L93" s="14"/>
      <c r="M93" s="24"/>
      <c r="N93" s="5">
        <v>26</v>
      </c>
      <c r="O93" s="4">
        <f t="shared" si="121"/>
        <v>1.00879496597826</v>
      </c>
      <c r="P93" s="4">
        <f t="shared" si="121"/>
        <v>1.9106145490679793</v>
      </c>
      <c r="Q93" s="4">
        <f t="shared" si="121"/>
        <v>0.94560936730578349</v>
      </c>
      <c r="R93" s="4">
        <f t="shared" si="121"/>
        <v>1.9366776639699383</v>
      </c>
      <c r="S93" s="4">
        <f t="shared" si="121"/>
        <v>1.9902506201719825</v>
      </c>
      <c r="T93" s="4">
        <f t="shared" si="121"/>
        <v>0.91401656796954378</v>
      </c>
      <c r="U93" s="4">
        <f t="shared" si="121"/>
        <v>1.1442459059935057</v>
      </c>
      <c r="V93" s="4">
        <f t="shared" si="121"/>
        <v>1.6154386216071912</v>
      </c>
      <c r="W93" s="24"/>
      <c r="X93" s="24"/>
      <c r="Y93" s="24"/>
      <c r="Z93" s="22"/>
      <c r="AA93" s="24"/>
      <c r="AB93" s="5">
        <v>26</v>
      </c>
      <c r="AC93" s="4">
        <f t="shared" si="122"/>
        <v>42.033123582427507</v>
      </c>
      <c r="AD93" s="4">
        <f t="shared" si="122"/>
        <v>58.788139971322444</v>
      </c>
      <c r="AE93" s="4">
        <f t="shared" si="122"/>
        <v>57.309658624592934</v>
      </c>
      <c r="AF93" s="4">
        <f t="shared" si="122"/>
        <v>56.794066392080303</v>
      </c>
      <c r="AG93" s="4">
        <f t="shared" si="122"/>
        <v>63.586281794632029</v>
      </c>
      <c r="AH93" s="4">
        <f t="shared" si="122"/>
        <v>48.87789133526973</v>
      </c>
      <c r="AI93" s="4">
        <f t="shared" si="122"/>
        <v>42.69574276095171</v>
      </c>
      <c r="AJ93" s="4">
        <f t="shared" si="122"/>
        <v>48.804792193570741</v>
      </c>
      <c r="AK93" s="24"/>
      <c r="AL93" s="24"/>
      <c r="AM93" s="24"/>
      <c r="AN93" s="24">
        <v>26</v>
      </c>
      <c r="AO93" s="24">
        <f t="shared" si="123"/>
        <v>52.361212081855925</v>
      </c>
      <c r="AP93" s="24">
        <f t="shared" si="124"/>
        <v>8</v>
      </c>
      <c r="AQ93" s="24">
        <f>STDEV(AC93:AJ93)</f>
        <v>7.8950008392819635</v>
      </c>
      <c r="AR93" s="24">
        <f t="shared" si="135"/>
        <v>2.7913043154648802</v>
      </c>
      <c r="AS93" s="38">
        <f>TTEST('Antagonistas C'!AC93:AJ93,AC93:AJ93,1,2)</f>
        <v>2.5520405996020397E-3</v>
      </c>
      <c r="AT93" s="24"/>
      <c r="AU93" s="24"/>
      <c r="AV93" s="24"/>
      <c r="AX93" s="46">
        <f t="shared" si="125"/>
        <v>26</v>
      </c>
      <c r="AY93" s="46">
        <f t="shared" si="126"/>
        <v>83.970053399758356</v>
      </c>
      <c r="AZ93" s="46">
        <f t="shared" si="127"/>
        <v>117.63229061234799</v>
      </c>
      <c r="BA93" s="46">
        <f t="shared" si="128"/>
        <v>114.41474102923613</v>
      </c>
      <c r="BB93" s="46">
        <f t="shared" si="129"/>
        <v>112.44827382348744</v>
      </c>
      <c r="BC93" s="46">
        <f t="shared" si="130"/>
        <v>127.6079013561706</v>
      </c>
      <c r="BD93" s="46">
        <f t="shared" si="131"/>
        <v>97.546748645801756</v>
      </c>
      <c r="BE93" s="46">
        <f t="shared" si="132"/>
        <v>85.251172791939268</v>
      </c>
      <c r="BF93" s="46">
        <f t="shared" si="133"/>
        <v>96.021713740552116</v>
      </c>
      <c r="BG93" s="46" t="s">
        <v>106</v>
      </c>
      <c r="BH93" s="46" t="s">
        <v>25</v>
      </c>
      <c r="BI93" s="46" t="s">
        <v>26</v>
      </c>
      <c r="BJ93" s="46" t="s">
        <v>27</v>
      </c>
      <c r="BK93" s="46" t="s">
        <v>110</v>
      </c>
      <c r="BL93" s="46" t="s">
        <v>116</v>
      </c>
    </row>
    <row r="94" spans="1:67" x14ac:dyDescent="0.25">
      <c r="AY94" s="44">
        <f>SUM(AY81:AY93)</f>
        <v>835.35749966032404</v>
      </c>
      <c r="AZ94" s="44">
        <f t="shared" ref="AZ94:BF94" si="136">SUM(AZ81:AZ93)</f>
        <v>1292.5516352479744</v>
      </c>
      <c r="BA94" s="44">
        <f t="shared" si="136"/>
        <v>1160.2750594355275</v>
      </c>
      <c r="BB94" s="44">
        <f t="shared" si="136"/>
        <v>1168.2159207025752</v>
      </c>
      <c r="BC94" s="44">
        <f t="shared" si="136"/>
        <v>1322.1670286546591</v>
      </c>
      <c r="BD94" s="44">
        <f t="shared" si="136"/>
        <v>991.57848797354995</v>
      </c>
      <c r="BE94" s="44">
        <f t="shared" si="136"/>
        <v>962.1985320021206</v>
      </c>
      <c r="BF94" s="44">
        <f t="shared" si="136"/>
        <v>1144.200533484538</v>
      </c>
      <c r="BG94" s="44">
        <f>AVERAGE(AY94:BF94)</f>
        <v>1109.5680871451586</v>
      </c>
      <c r="BH94" s="46">
        <f>COUNT(AY94:BF94)</f>
        <v>8</v>
      </c>
      <c r="BI94" s="46">
        <f>STDEV(AY94:BF94)</f>
        <v>167.64002170938136</v>
      </c>
      <c r="BJ94" s="46">
        <f>(BI94)/SQRT(BH94)</f>
        <v>59.269698074481795</v>
      </c>
      <c r="BK94" s="46">
        <f>TTEST(AY25:BF25,AY94:BF94,2,1)</f>
        <v>0.20337498852463573</v>
      </c>
      <c r="BL94" s="38">
        <f>TTEST('Antagonistas C'!AY94:BF94,AY94:BF94,1,2)</f>
        <v>9.5734096560197938E-3</v>
      </c>
      <c r="BO94" s="161"/>
    </row>
    <row r="95" spans="1:67" x14ac:dyDescent="0.25">
      <c r="AX95" s="46" t="s">
        <v>198</v>
      </c>
      <c r="AY95" s="46">
        <f>100*AY94/AY$25</f>
        <v>72.553932608173156</v>
      </c>
      <c r="AZ95" s="46">
        <f t="shared" ref="AZ95" si="137">100*AZ94/AZ$25</f>
        <v>91.802491223820908</v>
      </c>
      <c r="BA95" s="46">
        <f t="shared" ref="BA95" si="138">100*BA94/BA$25</f>
        <v>87.022178448783947</v>
      </c>
      <c r="BB95" s="46">
        <f t="shared" ref="BB95" si="139">100*BB94/BB$25</f>
        <v>113.23725635201457</v>
      </c>
      <c r="BC95" s="46">
        <f t="shared" ref="BC95" si="140">100*BC94/BC$25</f>
        <v>132.05744679478389</v>
      </c>
      <c r="BD95" s="46">
        <f t="shared" ref="BD95" si="141">100*BD94/BD$25</f>
        <v>72.79454700487959</v>
      </c>
      <c r="BE95" s="46">
        <f t="shared" ref="BE95" si="142">100*BE94/BE$25</f>
        <v>88.161720067775519</v>
      </c>
      <c r="BF95" s="46">
        <f t="shared" ref="BF95" si="143">100*BF94/BF$25</f>
        <v>79.413287184664853</v>
      </c>
      <c r="BG95" s="162">
        <f>100*BG94/BG$25</f>
        <v>90.393622780610158</v>
      </c>
      <c r="BH95" s="46">
        <f>COUNT(AY95:BF95)</f>
        <v>8</v>
      </c>
      <c r="BI95" s="46">
        <f>STDEV(AY95:BF95)</f>
        <v>20.703548928830394</v>
      </c>
      <c r="BJ95" s="46">
        <f>(BI95)/SQRT(BH95)</f>
        <v>7.3198099211017267</v>
      </c>
      <c r="BL95" s="46">
        <f>TTEST('Antagonistas C'!AY95:BF95,AY95:BF95,2,2)</f>
        <v>0.97353144163582517</v>
      </c>
    </row>
    <row r="96" spans="1:67" x14ac:dyDescent="0.25">
      <c r="BL96" s="46" t="s">
        <v>231</v>
      </c>
      <c r="BM96" s="162" t="s">
        <v>235</v>
      </c>
    </row>
    <row r="97" spans="64:65" x14ac:dyDescent="0.25">
      <c r="BL97" s="38">
        <f>TTEST(AY$25:BF$25,AY94:BF94,1,2)</f>
        <v>9.6921517380601133E-2</v>
      </c>
      <c r="BM97" s="162">
        <v>6</v>
      </c>
    </row>
    <row r="98" spans="64:65" x14ac:dyDescent="0.25">
      <c r="BM98" s="46">
        <f>BL97*BM97</f>
        <v>0.58152910428360682</v>
      </c>
    </row>
  </sheetData>
  <mergeCells count="21">
    <mergeCell ref="AY9:BF9"/>
    <mergeCell ref="AY32:BF32"/>
    <mergeCell ref="AY55:BF55"/>
    <mergeCell ref="AY78:BF78"/>
    <mergeCell ref="A1:K1"/>
    <mergeCell ref="B3:J3"/>
    <mergeCell ref="N3:V3"/>
    <mergeCell ref="AB3:AJ3"/>
    <mergeCell ref="AN7:AV7"/>
    <mergeCell ref="B26:J26"/>
    <mergeCell ref="N26:V26"/>
    <mergeCell ref="AB26:AJ26"/>
    <mergeCell ref="AN76:AV76"/>
    <mergeCell ref="AN30:AV30"/>
    <mergeCell ref="B49:J49"/>
    <mergeCell ref="N49:V49"/>
    <mergeCell ref="AB49:AJ49"/>
    <mergeCell ref="AN53:AV53"/>
    <mergeCell ref="B72:J72"/>
    <mergeCell ref="N72:V72"/>
    <mergeCell ref="AB72:AJ72"/>
  </mergeCells>
  <pageMargins left="0.7" right="0.7" top="0.75" bottom="0.75" header="0.3" footer="0.3"/>
  <pageSetup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62"/>
  <sheetViews>
    <sheetView topLeftCell="A41" workbookViewId="0">
      <selection activeCell="N17" sqref="N17"/>
    </sheetView>
  </sheetViews>
  <sheetFormatPr baseColWidth="10" defaultRowHeight="15" x14ac:dyDescent="0.25"/>
  <sheetData>
    <row r="1" spans="1:12" ht="51.75" x14ac:dyDescent="0.25">
      <c r="A1" s="47"/>
      <c r="B1" s="47"/>
      <c r="C1" s="48" t="s">
        <v>117</v>
      </c>
      <c r="D1" s="49"/>
      <c r="E1" s="50"/>
      <c r="F1" s="50"/>
      <c r="G1" s="51" t="s">
        <v>118</v>
      </c>
      <c r="H1" s="47"/>
      <c r="I1" s="52" t="s">
        <v>119</v>
      </c>
      <c r="J1" s="53"/>
      <c r="K1" s="53"/>
      <c r="L1" s="53"/>
    </row>
    <row r="2" spans="1:12" x14ac:dyDescent="0.25">
      <c r="A2" s="47"/>
      <c r="B2" s="47"/>
      <c r="C2" s="54"/>
      <c r="D2" s="55" t="s">
        <v>120</v>
      </c>
      <c r="E2" s="55"/>
      <c r="F2" s="56"/>
      <c r="G2" s="57" t="s">
        <v>121</v>
      </c>
      <c r="H2" s="47"/>
      <c r="I2" s="58" t="s">
        <v>122</v>
      </c>
      <c r="J2" s="59"/>
      <c r="K2" s="59"/>
      <c r="L2" s="59"/>
    </row>
    <row r="3" spans="1:12" x14ac:dyDescent="0.25">
      <c r="A3" s="60"/>
      <c r="B3" s="60"/>
      <c r="C3" s="61"/>
      <c r="D3" s="47"/>
      <c r="E3" s="47"/>
      <c r="F3" s="47"/>
      <c r="G3" s="47"/>
      <c r="H3" s="47"/>
      <c r="I3" s="58" t="s">
        <v>123</v>
      </c>
      <c r="J3" s="59"/>
      <c r="K3" s="59"/>
      <c r="L3" s="59"/>
    </row>
    <row r="4" spans="1:12" x14ac:dyDescent="0.25">
      <c r="A4" s="59"/>
      <c r="B4" s="59"/>
      <c r="C4" s="62"/>
      <c r="D4" s="63"/>
      <c r="E4" s="59"/>
      <c r="F4" s="59"/>
      <c r="G4" s="59"/>
      <c r="H4" s="59"/>
      <c r="I4" s="59"/>
      <c r="J4" s="59"/>
      <c r="K4" s="59"/>
      <c r="L4" s="59"/>
    </row>
    <row r="5" spans="1:12" x14ac:dyDescent="0.25">
      <c r="A5" s="53"/>
      <c r="B5" s="53"/>
      <c r="C5" s="64"/>
      <c r="D5" s="65"/>
      <c r="E5" s="66"/>
      <c r="F5" s="59"/>
      <c r="G5" s="59"/>
      <c r="H5" s="59"/>
      <c r="I5" s="59"/>
      <c r="J5" s="59"/>
      <c r="K5" s="59"/>
      <c r="L5" s="59"/>
    </row>
    <row r="6" spans="1:12" x14ac:dyDescent="0.25">
      <c r="A6" s="67"/>
      <c r="B6" s="67"/>
      <c r="C6" s="53"/>
      <c r="D6" s="68" t="s">
        <v>160</v>
      </c>
      <c r="E6" s="69" t="s">
        <v>160</v>
      </c>
      <c r="F6" s="70" t="s">
        <v>160</v>
      </c>
      <c r="G6" s="70" t="s">
        <v>160</v>
      </c>
      <c r="H6" s="70" t="s">
        <v>160</v>
      </c>
      <c r="I6" s="70" t="s">
        <v>160</v>
      </c>
      <c r="J6" s="70" t="s">
        <v>160</v>
      </c>
      <c r="K6" s="70" t="s">
        <v>160</v>
      </c>
      <c r="L6" s="70" t="s">
        <v>160</v>
      </c>
    </row>
    <row r="7" spans="1:12" x14ac:dyDescent="0.25">
      <c r="A7" s="53"/>
      <c r="B7" s="53"/>
      <c r="C7" s="71"/>
      <c r="D7" s="72" t="s">
        <v>160</v>
      </c>
      <c r="E7" s="73" t="s">
        <v>160</v>
      </c>
      <c r="F7" s="73" t="s">
        <v>160</v>
      </c>
      <c r="G7" s="73" t="s">
        <v>160</v>
      </c>
      <c r="H7" s="73" t="s">
        <v>160</v>
      </c>
      <c r="I7" s="73" t="s">
        <v>160</v>
      </c>
      <c r="J7" s="73" t="s">
        <v>160</v>
      </c>
      <c r="K7" s="73" t="s">
        <v>160</v>
      </c>
      <c r="L7" s="73" t="s">
        <v>160</v>
      </c>
    </row>
    <row r="8" spans="1:12" ht="15.75" thickBot="1" x14ac:dyDescent="0.3">
      <c r="A8" s="53"/>
      <c r="B8" s="53"/>
      <c r="C8" s="71"/>
      <c r="D8" s="74" t="s">
        <v>160</v>
      </c>
      <c r="E8" s="75" t="s">
        <v>161</v>
      </c>
      <c r="F8" s="75" t="s">
        <v>162</v>
      </c>
      <c r="G8" s="75" t="s">
        <v>163</v>
      </c>
      <c r="H8" s="75" t="s">
        <v>164</v>
      </c>
      <c r="I8" s="75" t="s">
        <v>165</v>
      </c>
      <c r="J8" s="75" t="s">
        <v>166</v>
      </c>
      <c r="K8" s="75" t="s">
        <v>167</v>
      </c>
      <c r="L8" s="75" t="s">
        <v>168</v>
      </c>
    </row>
    <row r="9" spans="1:12" x14ac:dyDescent="0.25">
      <c r="A9" s="59"/>
      <c r="B9" s="59"/>
      <c r="C9" s="59"/>
      <c r="D9" s="76" t="s">
        <v>124</v>
      </c>
      <c r="E9" s="77" t="s">
        <v>125</v>
      </c>
      <c r="F9" s="77" t="s">
        <v>126</v>
      </c>
      <c r="G9" s="77" t="s">
        <v>127</v>
      </c>
      <c r="H9" s="77" t="s">
        <v>128</v>
      </c>
      <c r="I9" s="77" t="s">
        <v>129</v>
      </c>
      <c r="J9" s="77" t="s">
        <v>130</v>
      </c>
      <c r="K9" s="77" t="s">
        <v>131</v>
      </c>
      <c r="L9" s="77" t="s">
        <v>132</v>
      </c>
    </row>
    <row r="10" spans="1:12" x14ac:dyDescent="0.25">
      <c r="A10" s="53"/>
      <c r="B10" s="64"/>
      <c r="C10" s="65" t="s">
        <v>133</v>
      </c>
      <c r="D10" s="78" t="s">
        <v>134</v>
      </c>
      <c r="E10" s="25">
        <v>8</v>
      </c>
      <c r="F10" s="25">
        <v>8</v>
      </c>
      <c r="G10" s="25">
        <v>8</v>
      </c>
      <c r="H10" s="25">
        <v>8</v>
      </c>
      <c r="I10" s="25">
        <v>8</v>
      </c>
      <c r="J10" s="25">
        <v>8</v>
      </c>
      <c r="K10" s="25">
        <v>8</v>
      </c>
      <c r="L10" s="25">
        <v>8</v>
      </c>
    </row>
    <row r="11" spans="1:12" ht="15.75" thickBot="1" x14ac:dyDescent="0.3">
      <c r="A11" s="59"/>
      <c r="B11" s="59"/>
      <c r="C11" s="79" t="s">
        <v>135</v>
      </c>
      <c r="D11" s="78" t="s">
        <v>136</v>
      </c>
      <c r="E11" s="25">
        <v>1022.52</v>
      </c>
      <c r="F11" s="25">
        <v>364.09059999999999</v>
      </c>
      <c r="G11" s="25">
        <v>20.378499999999999</v>
      </c>
      <c r="H11" s="25">
        <v>271.851</v>
      </c>
      <c r="I11" s="25">
        <v>1227.4848999999999</v>
      </c>
      <c r="J11" s="25">
        <v>549.69010000000003</v>
      </c>
      <c r="K11" s="25">
        <v>28.752520000000001</v>
      </c>
      <c r="L11" s="25">
        <v>324.62549999999999</v>
      </c>
    </row>
    <row r="12" spans="1:12" ht="15.75" thickBot="1" x14ac:dyDescent="0.3">
      <c r="A12" s="59"/>
      <c r="B12" s="59"/>
      <c r="C12" s="80" t="s">
        <v>137</v>
      </c>
      <c r="D12" s="81" t="s">
        <v>169</v>
      </c>
      <c r="E12" s="25">
        <v>280.63299999999998</v>
      </c>
      <c r="F12" s="25">
        <v>51.735500000000002</v>
      </c>
      <c r="G12" s="25">
        <v>12.2395</v>
      </c>
      <c r="H12" s="25">
        <v>85.820999999999998</v>
      </c>
      <c r="I12" s="25">
        <v>177.79910000000001</v>
      </c>
      <c r="J12" s="25">
        <v>166.91238999999999</v>
      </c>
      <c r="K12" s="25">
        <v>7.5867199999999997</v>
      </c>
      <c r="L12" s="25">
        <v>73.035409999999999</v>
      </c>
    </row>
    <row r="13" spans="1:12" x14ac:dyDescent="0.25">
      <c r="A13" s="59"/>
      <c r="B13" s="59"/>
      <c r="C13" s="59"/>
      <c r="D13" s="82" t="s">
        <v>138</v>
      </c>
      <c r="E13" s="83" t="s">
        <v>170</v>
      </c>
      <c r="F13" s="83" t="s">
        <v>170</v>
      </c>
      <c r="G13" s="83" t="s">
        <v>170</v>
      </c>
      <c r="H13" s="83" t="s">
        <v>170</v>
      </c>
      <c r="I13" s="83" t="s">
        <v>170</v>
      </c>
      <c r="J13" s="83" t="s">
        <v>170</v>
      </c>
      <c r="K13" s="83" t="s">
        <v>170</v>
      </c>
      <c r="L13" s="83" t="s">
        <v>170</v>
      </c>
    </row>
    <row r="14" spans="1:12" x14ac:dyDescent="0.25">
      <c r="A14" s="59"/>
      <c r="B14" s="59"/>
      <c r="C14" s="59"/>
      <c r="D14" s="84"/>
      <c r="E14" s="59"/>
      <c r="F14" s="59"/>
      <c r="G14" s="59"/>
      <c r="H14" s="59"/>
      <c r="I14" s="59"/>
      <c r="J14" s="59"/>
      <c r="K14" s="59"/>
      <c r="L14" s="59"/>
    </row>
    <row r="15" spans="1:12" x14ac:dyDescent="0.25">
      <c r="A15" s="59"/>
      <c r="B15" s="59"/>
      <c r="C15" s="59"/>
      <c r="D15" s="85" t="s">
        <v>171</v>
      </c>
      <c r="E15" s="86"/>
      <c r="F15" s="86"/>
      <c r="G15" s="86"/>
      <c r="H15" s="59"/>
      <c r="I15" s="59"/>
      <c r="J15" s="59"/>
      <c r="K15" s="59"/>
      <c r="L15" s="59"/>
    </row>
    <row r="16" spans="1:12" x14ac:dyDescent="0.25">
      <c r="A16" s="59"/>
      <c r="B16" s="59"/>
      <c r="C16" s="59"/>
      <c r="D16" s="87" t="s">
        <v>172</v>
      </c>
      <c r="E16" s="88">
        <v>83.722724260786364</v>
      </c>
      <c r="F16" s="59"/>
      <c r="G16" s="59"/>
      <c r="H16" s="59"/>
      <c r="I16" s="59"/>
      <c r="J16" s="59"/>
      <c r="K16" s="59"/>
      <c r="L16" s="59"/>
    </row>
    <row r="17" spans="1:12" x14ac:dyDescent="0.25">
      <c r="A17" s="59"/>
      <c r="B17" s="59"/>
      <c r="C17" s="59"/>
      <c r="D17" s="87" t="s">
        <v>173</v>
      </c>
      <c r="E17" s="88">
        <v>2.3926356215293427E-15</v>
      </c>
      <c r="F17" s="59"/>
      <c r="G17" s="59"/>
      <c r="H17" s="59"/>
      <c r="I17" s="59"/>
      <c r="J17" s="59"/>
      <c r="K17" s="59"/>
      <c r="L17" s="59"/>
    </row>
    <row r="18" spans="1:12" x14ac:dyDescent="0.25">
      <c r="A18" s="59"/>
      <c r="B18" s="59"/>
      <c r="C18" s="59"/>
      <c r="D18" s="87" t="s">
        <v>174</v>
      </c>
      <c r="E18" s="86" t="s">
        <v>175</v>
      </c>
      <c r="F18" s="59"/>
      <c r="G18" s="59"/>
      <c r="H18" s="59"/>
      <c r="I18" s="59"/>
      <c r="J18" s="59"/>
      <c r="K18" s="59"/>
      <c r="L18" s="59"/>
    </row>
    <row r="19" spans="1:12" x14ac:dyDescent="0.25">
      <c r="A19" s="59"/>
      <c r="B19" s="59"/>
      <c r="C19" s="59"/>
      <c r="D19" s="89"/>
      <c r="E19" s="90" t="s">
        <v>176</v>
      </c>
      <c r="F19" s="59"/>
      <c r="G19" s="59"/>
      <c r="H19" s="59"/>
      <c r="I19" s="59"/>
      <c r="J19" s="59"/>
      <c r="K19" s="59"/>
      <c r="L19" s="59"/>
    </row>
    <row r="20" spans="1:12" x14ac:dyDescent="0.25">
      <c r="A20" s="59"/>
      <c r="B20" s="59"/>
      <c r="C20" s="59"/>
      <c r="D20" s="84"/>
      <c r="E20" s="59"/>
      <c r="F20" s="59"/>
      <c r="G20" s="59"/>
      <c r="H20" s="59"/>
      <c r="I20" s="59"/>
      <c r="J20" s="59"/>
      <c r="K20" s="59"/>
      <c r="L20" s="59"/>
    </row>
    <row r="21" spans="1:12" x14ac:dyDescent="0.25">
      <c r="A21" s="59"/>
      <c r="B21" s="59"/>
      <c r="C21" s="59"/>
      <c r="D21" s="84"/>
      <c r="E21" s="59"/>
      <c r="F21" s="59"/>
      <c r="G21" s="59"/>
      <c r="H21" s="59"/>
      <c r="I21" s="59"/>
      <c r="J21" s="59"/>
      <c r="K21" s="59"/>
      <c r="L21" s="59"/>
    </row>
    <row r="22" spans="1:12" x14ac:dyDescent="0.25">
      <c r="A22" s="59"/>
      <c r="B22" s="59"/>
      <c r="C22" s="59"/>
      <c r="D22" s="84"/>
      <c r="E22" s="59"/>
      <c r="F22" s="59"/>
      <c r="G22" s="59"/>
      <c r="H22" s="59"/>
      <c r="I22" s="59"/>
      <c r="J22" s="59"/>
      <c r="K22" s="59"/>
      <c r="L22" s="59"/>
    </row>
    <row r="23" spans="1:12" x14ac:dyDescent="0.25">
      <c r="A23" s="59"/>
      <c r="B23" s="59"/>
      <c r="C23" s="59"/>
      <c r="D23" s="84"/>
      <c r="E23" s="59"/>
      <c r="F23" s="59"/>
      <c r="G23" s="59"/>
      <c r="H23" s="59"/>
      <c r="I23" s="59"/>
      <c r="J23" s="59"/>
      <c r="K23" s="59"/>
      <c r="L23" s="59"/>
    </row>
    <row r="24" spans="1:12" ht="15.75" thickBot="1" x14ac:dyDescent="0.3">
      <c r="A24" s="59"/>
      <c r="B24" s="59"/>
      <c r="C24" s="59"/>
      <c r="D24" s="84"/>
      <c r="E24" s="59"/>
      <c r="F24" s="59"/>
      <c r="G24" s="59"/>
      <c r="H24" s="59"/>
      <c r="I24" s="53"/>
      <c r="J24" s="53"/>
      <c r="K24" s="53"/>
      <c r="L24" s="53"/>
    </row>
    <row r="25" spans="1:12" ht="15.75" thickBot="1" x14ac:dyDescent="0.3">
      <c r="A25" s="59"/>
      <c r="B25" s="59"/>
      <c r="C25" s="91"/>
      <c r="D25" s="91"/>
      <c r="E25" s="91"/>
      <c r="F25" s="92"/>
      <c r="G25" s="92"/>
      <c r="H25" s="59"/>
      <c r="I25" s="93"/>
      <c r="J25" s="94" t="s">
        <v>139</v>
      </c>
      <c r="K25" s="95" t="s">
        <v>140</v>
      </c>
      <c r="L25" s="95" t="s">
        <v>141</v>
      </c>
    </row>
    <row r="26" spans="1:12" x14ac:dyDescent="0.25">
      <c r="A26" s="53"/>
      <c r="B26" s="59"/>
      <c r="C26" s="92"/>
      <c r="D26" s="91"/>
      <c r="E26" s="96" t="s">
        <v>142</v>
      </c>
      <c r="F26" s="91"/>
      <c r="G26" s="92"/>
      <c r="H26" s="59"/>
      <c r="I26" s="97"/>
      <c r="J26" s="98" t="s">
        <v>143</v>
      </c>
      <c r="K26" s="99"/>
      <c r="L26" s="99"/>
    </row>
    <row r="27" spans="1:12" ht="15.75" thickBot="1" x14ac:dyDescent="0.3">
      <c r="A27" s="53"/>
      <c r="B27" s="59"/>
      <c r="C27" s="92"/>
      <c r="D27" s="91"/>
      <c r="E27" s="96" t="s">
        <v>144</v>
      </c>
      <c r="F27" s="91"/>
      <c r="G27" s="92"/>
      <c r="H27" s="59"/>
      <c r="I27" s="97"/>
      <c r="J27" s="98" t="s">
        <v>143</v>
      </c>
      <c r="K27" s="99"/>
      <c r="L27" s="99"/>
    </row>
    <row r="28" spans="1:12" x14ac:dyDescent="0.25">
      <c r="A28" s="59"/>
      <c r="B28" s="59"/>
      <c r="C28" s="92"/>
      <c r="D28" s="91"/>
      <c r="E28" s="91"/>
      <c r="F28" s="91"/>
      <c r="G28" s="92"/>
      <c r="H28" s="59"/>
      <c r="I28" s="100"/>
      <c r="J28" s="101"/>
      <c r="K28" s="102" t="s">
        <v>160</v>
      </c>
      <c r="L28" s="103"/>
    </row>
    <row r="29" spans="1:12" x14ac:dyDescent="0.25">
      <c r="A29" s="59"/>
      <c r="B29" s="59"/>
      <c r="C29" s="92"/>
      <c r="D29" s="104" t="s">
        <v>145</v>
      </c>
      <c r="E29" s="105">
        <v>80.459959919554393</v>
      </c>
      <c r="F29" s="106" t="s">
        <v>146</v>
      </c>
      <c r="G29" s="107">
        <v>7</v>
      </c>
      <c r="H29" s="59"/>
      <c r="I29" s="100"/>
      <c r="J29" s="67"/>
      <c r="K29" s="108" t="s">
        <v>160</v>
      </c>
      <c r="L29" s="109"/>
    </row>
    <row r="30" spans="1:12" x14ac:dyDescent="0.25">
      <c r="A30" s="59"/>
      <c r="B30" s="59"/>
      <c r="C30" s="92"/>
      <c r="D30" s="104" t="s">
        <v>147</v>
      </c>
      <c r="E30" s="110">
        <v>6.9229541996729493E-27</v>
      </c>
      <c r="F30" s="111"/>
      <c r="G30" s="107">
        <v>56</v>
      </c>
      <c r="H30" s="59"/>
      <c r="I30" s="100"/>
      <c r="J30" s="112"/>
      <c r="K30" s="113"/>
      <c r="L30" s="114"/>
    </row>
    <row r="31" spans="1:12" x14ac:dyDescent="0.25">
      <c r="A31" s="59"/>
      <c r="B31" s="59"/>
      <c r="C31" s="111"/>
      <c r="D31" s="111"/>
      <c r="E31" s="111"/>
      <c r="F31" s="111"/>
      <c r="G31" s="92"/>
      <c r="H31" s="59"/>
      <c r="I31" s="100"/>
      <c r="J31" s="115"/>
      <c r="K31" s="116" t="s">
        <v>148</v>
      </c>
      <c r="L31" s="116"/>
    </row>
    <row r="32" spans="1:12" x14ac:dyDescent="0.25">
      <c r="A32" s="59"/>
      <c r="B32" s="59"/>
      <c r="C32" s="92"/>
      <c r="D32" s="104" t="s">
        <v>174</v>
      </c>
      <c r="E32" s="107" t="s">
        <v>177</v>
      </c>
      <c r="F32" s="111"/>
      <c r="G32" s="92"/>
      <c r="H32" s="59"/>
      <c r="I32" s="100"/>
      <c r="J32" s="115"/>
      <c r="K32" s="116" t="s">
        <v>149</v>
      </c>
      <c r="L32" s="117"/>
    </row>
    <row r="33" spans="1:12" x14ac:dyDescent="0.25">
      <c r="A33" s="59"/>
      <c r="B33" s="59"/>
      <c r="C33" s="92"/>
      <c r="D33" s="118" t="s">
        <v>178</v>
      </c>
      <c r="E33" s="111"/>
      <c r="F33" s="111"/>
      <c r="G33" s="92"/>
      <c r="H33" s="59"/>
      <c r="I33" s="100"/>
      <c r="J33" s="119"/>
      <c r="K33" s="120" t="s">
        <v>160</v>
      </c>
      <c r="L33" s="120" t="s">
        <v>160</v>
      </c>
    </row>
    <row r="34" spans="1:12" x14ac:dyDescent="0.25">
      <c r="A34" s="59"/>
      <c r="B34" s="59"/>
      <c r="C34" s="92"/>
      <c r="D34" s="118" t="s">
        <v>179</v>
      </c>
      <c r="E34" s="111"/>
      <c r="F34" s="111"/>
      <c r="G34" s="92"/>
      <c r="H34" s="59"/>
      <c r="I34" s="100"/>
      <c r="J34" s="119"/>
      <c r="K34" s="120" t="s">
        <v>160</v>
      </c>
      <c r="L34" s="120" t="s">
        <v>160</v>
      </c>
    </row>
    <row r="35" spans="1:12" x14ac:dyDescent="0.25">
      <c r="A35" s="59"/>
      <c r="B35" s="59"/>
      <c r="C35" s="111"/>
      <c r="D35" s="118" t="s">
        <v>180</v>
      </c>
      <c r="E35" s="111"/>
      <c r="F35" s="111"/>
      <c r="G35" s="92"/>
      <c r="H35" s="59"/>
      <c r="I35" s="100"/>
      <c r="J35" s="121"/>
      <c r="K35" s="120" t="s">
        <v>160</v>
      </c>
      <c r="L35" s="120" t="s">
        <v>160</v>
      </c>
    </row>
    <row r="36" spans="1:12" ht="15.75" thickBot="1" x14ac:dyDescent="0.3">
      <c r="A36" s="59"/>
      <c r="B36" s="59"/>
      <c r="C36" s="92"/>
      <c r="D36" s="92"/>
      <c r="E36" s="92"/>
      <c r="F36" s="92"/>
      <c r="G36" s="92"/>
      <c r="H36" s="59"/>
      <c r="I36" s="122"/>
      <c r="J36" s="123"/>
      <c r="K36" s="123"/>
      <c r="L36" s="123"/>
    </row>
    <row r="37" spans="1:12" x14ac:dyDescent="0.25">
      <c r="A37" s="59"/>
      <c r="B37" s="59"/>
      <c r="C37" s="92"/>
      <c r="D37" s="92"/>
      <c r="E37" s="92"/>
      <c r="F37" s="92"/>
      <c r="G37" s="92"/>
      <c r="H37" s="59"/>
      <c r="I37" s="59"/>
      <c r="J37" s="59"/>
      <c r="K37" s="59"/>
      <c r="L37" s="59"/>
    </row>
    <row r="38" spans="1:12" x14ac:dyDescent="0.25">
      <c r="A38" s="59"/>
      <c r="B38" s="59"/>
      <c r="C38" s="92"/>
      <c r="D38" s="92"/>
      <c r="E38" s="92"/>
      <c r="F38" s="92"/>
      <c r="G38" s="92"/>
      <c r="H38" s="92"/>
      <c r="I38" s="92"/>
      <c r="J38" s="92"/>
      <c r="K38" s="92"/>
      <c r="L38" s="92"/>
    </row>
    <row r="39" spans="1:12" x14ac:dyDescent="0.25">
      <c r="A39" s="59"/>
      <c r="B39" s="124"/>
      <c r="C39" s="125"/>
      <c r="D39" s="125"/>
      <c r="E39" s="126"/>
      <c r="F39" s="125"/>
      <c r="G39" s="126"/>
      <c r="H39" s="125"/>
      <c r="I39" s="127"/>
      <c r="J39" s="124"/>
      <c r="K39" s="124"/>
      <c r="L39" s="124"/>
    </row>
    <row r="40" spans="1:12" x14ac:dyDescent="0.25">
      <c r="A40" s="59"/>
      <c r="B40" s="128"/>
      <c r="C40" s="125"/>
      <c r="D40" s="125"/>
      <c r="E40" s="129"/>
      <c r="F40" s="130"/>
      <c r="G40" s="129"/>
      <c r="H40" s="130"/>
      <c r="I40" s="131"/>
      <c r="J40" s="132"/>
      <c r="K40" s="132"/>
      <c r="L40" s="132"/>
    </row>
    <row r="41" spans="1:12" x14ac:dyDescent="0.25">
      <c r="A41" s="59"/>
      <c r="B41" s="133"/>
      <c r="C41" s="133"/>
      <c r="D41" s="59"/>
      <c r="E41" s="59"/>
      <c r="F41" s="59"/>
      <c r="G41" s="59"/>
      <c r="H41" s="59"/>
      <c r="I41" s="59"/>
      <c r="J41" s="59"/>
      <c r="K41" s="59"/>
      <c r="L41" s="59"/>
    </row>
    <row r="42" spans="1:12" ht="15.75" thickBot="1" x14ac:dyDescent="0.3">
      <c r="A42" s="59"/>
      <c r="B42" s="59"/>
      <c r="C42" s="59"/>
      <c r="D42" s="125"/>
      <c r="E42" s="134"/>
      <c r="F42" s="59"/>
      <c r="G42" s="59"/>
      <c r="H42" s="125"/>
      <c r="I42" s="135"/>
      <c r="J42" s="59"/>
      <c r="K42" s="59"/>
      <c r="L42" s="59"/>
    </row>
    <row r="43" spans="1:12" ht="15.75" thickBot="1" x14ac:dyDescent="0.3">
      <c r="A43" s="59"/>
      <c r="B43" s="59"/>
      <c r="C43" s="59"/>
      <c r="D43" s="59"/>
      <c r="E43" s="136" t="s">
        <v>150</v>
      </c>
      <c r="F43" s="89" t="s">
        <v>151</v>
      </c>
      <c r="G43" s="59"/>
      <c r="H43" s="137"/>
      <c r="I43" s="135"/>
      <c r="J43" s="59"/>
      <c r="K43" s="59"/>
      <c r="L43" s="59"/>
    </row>
    <row r="44" spans="1:12" x14ac:dyDescent="0.25">
      <c r="A44" s="59"/>
      <c r="B44" s="59"/>
      <c r="C44" s="59"/>
      <c r="D44" s="138" t="s">
        <v>160</v>
      </c>
      <c r="E44" s="139" t="s">
        <v>181</v>
      </c>
      <c r="F44" s="59"/>
      <c r="G44" s="125"/>
      <c r="H44" s="137"/>
      <c r="I44" s="138"/>
      <c r="J44" s="59"/>
      <c r="K44" s="59"/>
      <c r="L44" s="59"/>
    </row>
    <row r="45" spans="1:12" x14ac:dyDescent="0.25">
      <c r="A45" s="59"/>
      <c r="B45" s="59"/>
      <c r="C45" s="59"/>
      <c r="D45" s="138" t="s">
        <v>182</v>
      </c>
      <c r="E45" s="139" t="s">
        <v>183</v>
      </c>
      <c r="F45" s="59"/>
      <c r="G45" s="59"/>
      <c r="H45" s="138"/>
      <c r="I45" s="140"/>
      <c r="J45" s="59"/>
      <c r="K45" s="59"/>
      <c r="L45" s="59"/>
    </row>
    <row r="46" spans="1:12" x14ac:dyDescent="0.25">
      <c r="A46" s="59"/>
      <c r="B46" s="59"/>
      <c r="C46" s="59"/>
      <c r="D46" s="138" t="s">
        <v>160</v>
      </c>
      <c r="E46" s="139" t="s">
        <v>184</v>
      </c>
      <c r="F46" s="59"/>
      <c r="G46" s="59"/>
      <c r="H46" s="138"/>
      <c r="I46" s="140"/>
      <c r="J46" s="138"/>
      <c r="K46" s="141"/>
      <c r="L46" s="59"/>
    </row>
    <row r="47" spans="1:12" x14ac:dyDescent="0.25">
      <c r="A47" s="59"/>
      <c r="B47" s="59"/>
      <c r="C47" s="59"/>
      <c r="D47" s="138"/>
      <c r="E47" s="84"/>
      <c r="F47" s="73"/>
      <c r="G47" s="89"/>
      <c r="H47" s="59"/>
      <c r="I47" s="140"/>
      <c r="J47" s="138"/>
      <c r="K47" s="141"/>
      <c r="L47" s="59"/>
    </row>
    <row r="48" spans="1:12" x14ac:dyDescent="0.25">
      <c r="A48" s="59"/>
      <c r="B48" s="59"/>
      <c r="C48" s="142" t="s">
        <v>148</v>
      </c>
      <c r="D48" s="143"/>
      <c r="E48" s="92"/>
      <c r="F48" s="92"/>
      <c r="G48" s="92"/>
      <c r="H48" s="92"/>
      <c r="I48" s="92"/>
      <c r="J48" s="92"/>
      <c r="K48" s="92"/>
      <c r="L48" s="92"/>
    </row>
    <row r="49" spans="1:12" x14ac:dyDescent="0.25">
      <c r="A49" s="59"/>
      <c r="B49" s="59"/>
      <c r="C49" s="144" t="s">
        <v>185</v>
      </c>
      <c r="D49" s="145"/>
      <c r="E49" s="146" t="s">
        <v>186</v>
      </c>
      <c r="F49" s="147"/>
      <c r="G49" s="148"/>
      <c r="H49" s="148"/>
      <c r="I49" s="147"/>
      <c r="J49" s="147"/>
      <c r="K49" s="147"/>
      <c r="L49" s="147"/>
    </row>
    <row r="50" spans="1:12" x14ac:dyDescent="0.25">
      <c r="A50" s="59"/>
      <c r="B50" s="59"/>
      <c r="C50" s="144" t="s">
        <v>187</v>
      </c>
      <c r="D50" s="145"/>
      <c r="E50" s="149" t="s">
        <v>160</v>
      </c>
      <c r="F50" s="150"/>
      <c r="G50" s="151"/>
      <c r="H50" s="151" t="s">
        <v>160</v>
      </c>
      <c r="I50" s="151" t="s">
        <v>160</v>
      </c>
      <c r="J50" s="151" t="s">
        <v>160</v>
      </c>
      <c r="K50" s="151" t="s">
        <v>160</v>
      </c>
      <c r="L50" s="152"/>
    </row>
    <row r="51" spans="1:12" x14ac:dyDescent="0.25">
      <c r="A51" s="59"/>
      <c r="B51" s="59"/>
      <c r="C51" s="92"/>
      <c r="D51" s="153" t="s">
        <v>152</v>
      </c>
      <c r="E51" s="154" t="s">
        <v>125</v>
      </c>
      <c r="F51" s="154" t="s">
        <v>126</v>
      </c>
      <c r="G51" s="154" t="s">
        <v>127</v>
      </c>
      <c r="H51" s="154" t="s">
        <v>128</v>
      </c>
      <c r="I51" s="154" t="s">
        <v>129</v>
      </c>
      <c r="J51" s="154" t="s">
        <v>130</v>
      </c>
      <c r="K51" s="154" t="s">
        <v>131</v>
      </c>
      <c r="L51" s="154" t="s">
        <v>132</v>
      </c>
    </row>
    <row r="52" spans="1:12" x14ac:dyDescent="0.25">
      <c r="A52" s="59"/>
      <c r="B52" s="59"/>
      <c r="C52" s="155" t="s">
        <v>153</v>
      </c>
      <c r="D52" s="156" t="s">
        <v>125</v>
      </c>
      <c r="E52" s="157"/>
      <c r="F52" s="158">
        <v>13.430934386281754</v>
      </c>
      <c r="G52" s="158">
        <v>20.442125962586079</v>
      </c>
      <c r="H52" s="158">
        <v>15.312478581326619</v>
      </c>
      <c r="I52" s="158">
        <v>-4.1809647676589172</v>
      </c>
      <c r="J52" s="158">
        <v>9.6449936208379548</v>
      </c>
      <c r="K52" s="158">
        <v>20.271308995467948</v>
      </c>
      <c r="L52" s="158">
        <v>14.235960967184806</v>
      </c>
    </row>
    <row r="53" spans="1:12" x14ac:dyDescent="0.25">
      <c r="A53" s="59"/>
      <c r="B53" s="59"/>
      <c r="C53" s="159" t="s">
        <v>154</v>
      </c>
      <c r="D53" s="156" t="s">
        <v>126</v>
      </c>
      <c r="E53" s="160" t="s">
        <v>188</v>
      </c>
      <c r="F53" s="157"/>
      <c r="G53" s="158">
        <v>7.011191576304328</v>
      </c>
      <c r="H53" s="158">
        <v>1.8815441950448664</v>
      </c>
      <c r="I53" s="158">
        <v>-17.611899153940669</v>
      </c>
      <c r="J53" s="158">
        <v>-3.7859407654437982</v>
      </c>
      <c r="K53" s="158">
        <v>6.8403746091861954</v>
      </c>
      <c r="L53" s="158">
        <v>0.80502658090305224</v>
      </c>
    </row>
    <row r="54" spans="1:12" x14ac:dyDescent="0.25">
      <c r="A54" s="59"/>
      <c r="B54" s="59"/>
      <c r="C54" s="155" t="s">
        <v>153</v>
      </c>
      <c r="D54" s="156" t="s">
        <v>127</v>
      </c>
      <c r="E54" s="160" t="s">
        <v>188</v>
      </c>
      <c r="F54" s="160" t="s">
        <v>188</v>
      </c>
      <c r="G54" s="157"/>
      <c r="H54" s="158">
        <v>-5.1296473812594607</v>
      </c>
      <c r="I54" s="158">
        <v>-24.623090730244996</v>
      </c>
      <c r="J54" s="158">
        <v>-10.797132341748124</v>
      </c>
      <c r="K54" s="158">
        <v>-0.17081696711813166</v>
      </c>
      <c r="L54" s="158">
        <v>-6.2061649954012763</v>
      </c>
    </row>
    <row r="55" spans="1:12" x14ac:dyDescent="0.25">
      <c r="A55" s="59"/>
      <c r="B55" s="59"/>
      <c r="C55" s="159" t="s">
        <v>155</v>
      </c>
      <c r="D55" s="156" t="s">
        <v>128</v>
      </c>
      <c r="E55" s="160" t="s">
        <v>188</v>
      </c>
      <c r="F55" s="160" t="s">
        <v>189</v>
      </c>
      <c r="G55" s="160" t="s">
        <v>190</v>
      </c>
      <c r="H55" s="157"/>
      <c r="I55" s="158">
        <v>-19.493443348985537</v>
      </c>
      <c r="J55" s="158">
        <v>-5.6674849604886646</v>
      </c>
      <c r="K55" s="158">
        <v>4.9588304141413291</v>
      </c>
      <c r="L55" s="158">
        <v>-1.0765176141418142</v>
      </c>
    </row>
    <row r="56" spans="1:12" x14ac:dyDescent="0.25">
      <c r="A56" s="59"/>
      <c r="B56" s="59"/>
      <c r="C56" s="159" t="s">
        <v>156</v>
      </c>
      <c r="D56" s="156" t="s">
        <v>129</v>
      </c>
      <c r="E56" s="160" t="s">
        <v>189</v>
      </c>
      <c r="F56" s="160" t="s">
        <v>188</v>
      </c>
      <c r="G56" s="160" t="s">
        <v>188</v>
      </c>
      <c r="H56" s="160" t="s">
        <v>188</v>
      </c>
      <c r="I56" s="157"/>
      <c r="J56" s="158">
        <v>13.825958388496872</v>
      </c>
      <c r="K56" s="158">
        <v>24.452273763126865</v>
      </c>
      <c r="L56" s="158">
        <v>18.416925734843723</v>
      </c>
    </row>
    <row r="57" spans="1:12" x14ac:dyDescent="0.25">
      <c r="A57" s="59"/>
      <c r="B57" s="59"/>
      <c r="C57" s="159" t="s">
        <v>157</v>
      </c>
      <c r="D57" s="156" t="s">
        <v>130</v>
      </c>
      <c r="E57" s="160" t="s">
        <v>188</v>
      </c>
      <c r="F57" s="160" t="s">
        <v>189</v>
      </c>
      <c r="G57" s="160" t="s">
        <v>188</v>
      </c>
      <c r="H57" s="160" t="s">
        <v>188</v>
      </c>
      <c r="I57" s="160" t="s">
        <v>188</v>
      </c>
      <c r="J57" s="157"/>
      <c r="K57" s="158">
        <v>10.626315374629995</v>
      </c>
      <c r="L57" s="158">
        <v>4.5909673463468508</v>
      </c>
    </row>
    <row r="58" spans="1:12" x14ac:dyDescent="0.25">
      <c r="A58" s="59"/>
      <c r="B58" s="59"/>
      <c r="C58" s="159" t="s">
        <v>158</v>
      </c>
      <c r="D58" s="156" t="s">
        <v>131</v>
      </c>
      <c r="E58" s="160" t="s">
        <v>188</v>
      </c>
      <c r="F58" s="160" t="s">
        <v>188</v>
      </c>
      <c r="G58" s="160" t="s">
        <v>189</v>
      </c>
      <c r="H58" s="160" t="s">
        <v>190</v>
      </c>
      <c r="I58" s="160" t="s">
        <v>188</v>
      </c>
      <c r="J58" s="160" t="s">
        <v>188</v>
      </c>
      <c r="K58" s="157"/>
      <c r="L58" s="158">
        <v>-6.0353480282831438</v>
      </c>
    </row>
    <row r="59" spans="1:12" x14ac:dyDescent="0.25">
      <c r="A59" s="59"/>
      <c r="B59" s="59"/>
      <c r="C59" s="159" t="s">
        <v>159</v>
      </c>
      <c r="D59" s="156" t="s">
        <v>132</v>
      </c>
      <c r="E59" s="160" t="s">
        <v>188</v>
      </c>
      <c r="F59" s="160" t="s">
        <v>189</v>
      </c>
      <c r="G59" s="160" t="s">
        <v>188</v>
      </c>
      <c r="H59" s="160" t="s">
        <v>189</v>
      </c>
      <c r="I59" s="160" t="s">
        <v>188</v>
      </c>
      <c r="J59" s="160" t="s">
        <v>190</v>
      </c>
      <c r="K59" s="160" t="s">
        <v>188</v>
      </c>
      <c r="L59" s="157"/>
    </row>
    <row r="60" spans="1:12" x14ac:dyDescent="0.25">
      <c r="A60" s="59"/>
      <c r="B60" s="59"/>
      <c r="C60" s="155" t="s">
        <v>153</v>
      </c>
      <c r="D60" s="156" t="s">
        <v>160</v>
      </c>
      <c r="E60" s="160" t="s">
        <v>160</v>
      </c>
      <c r="F60" s="160" t="s">
        <v>160</v>
      </c>
      <c r="G60" s="160" t="s">
        <v>160</v>
      </c>
      <c r="H60" s="160" t="s">
        <v>160</v>
      </c>
      <c r="I60" s="160" t="s">
        <v>160</v>
      </c>
      <c r="J60" s="160" t="s">
        <v>160</v>
      </c>
      <c r="K60" s="160" t="s">
        <v>160</v>
      </c>
      <c r="L60" s="160" t="s">
        <v>160</v>
      </c>
    </row>
    <row r="61" spans="1:12" x14ac:dyDescent="0.25">
      <c r="A61" s="59"/>
      <c r="B61" s="59"/>
      <c r="C61" s="155" t="s">
        <v>153</v>
      </c>
      <c r="D61" s="156" t="s">
        <v>160</v>
      </c>
      <c r="E61" s="160" t="s">
        <v>160</v>
      </c>
      <c r="F61" s="160" t="s">
        <v>160</v>
      </c>
      <c r="G61" s="160" t="s">
        <v>160</v>
      </c>
      <c r="H61" s="160" t="s">
        <v>160</v>
      </c>
      <c r="I61" s="160" t="s">
        <v>160</v>
      </c>
      <c r="J61" s="160" t="s">
        <v>160</v>
      </c>
      <c r="K61" s="160" t="s">
        <v>160</v>
      </c>
      <c r="L61" s="160" t="s">
        <v>160</v>
      </c>
    </row>
    <row r="62" spans="1:12" x14ac:dyDescent="0.25">
      <c r="A62" s="59"/>
      <c r="B62" s="59"/>
      <c r="C62" s="159">
        <v>2</v>
      </c>
      <c r="D62" s="156" t="s">
        <v>160</v>
      </c>
      <c r="E62" s="160" t="s">
        <v>160</v>
      </c>
      <c r="F62" s="160" t="s">
        <v>160</v>
      </c>
      <c r="G62" s="160" t="s">
        <v>160</v>
      </c>
      <c r="H62" s="160" t="s">
        <v>160</v>
      </c>
      <c r="I62" s="160" t="s">
        <v>160</v>
      </c>
      <c r="J62" s="160" t="s">
        <v>160</v>
      </c>
      <c r="K62" s="160" t="s">
        <v>160</v>
      </c>
      <c r="L62" s="160" t="s">
        <v>160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5:AT75"/>
  <sheetViews>
    <sheetView zoomScale="115" zoomScaleNormal="115" workbookViewId="0">
      <selection activeCell="AB9" sqref="AB9"/>
    </sheetView>
  </sheetViews>
  <sheetFormatPr baseColWidth="10" defaultRowHeight="15" x14ac:dyDescent="0.25"/>
  <cols>
    <col min="7" max="7" width="2.42578125" style="189" customWidth="1"/>
    <col min="8" max="8" width="11.42578125" customWidth="1"/>
    <col min="13" max="13" width="2.42578125" style="190" customWidth="1"/>
    <col min="20" max="20" width="4.42578125" customWidth="1"/>
    <col min="21" max="21" width="4.28515625" customWidth="1"/>
    <col min="22" max="22" width="3.85546875" style="189" customWidth="1"/>
    <col min="29" max="29" width="5.140625" customWidth="1"/>
    <col min="30" max="30" width="2.42578125" style="189" customWidth="1"/>
    <col min="39" max="39" width="3.140625" style="189" customWidth="1"/>
  </cols>
  <sheetData>
    <row r="5" spans="2:45" x14ac:dyDescent="0.25">
      <c r="B5" s="188" t="s">
        <v>200</v>
      </c>
      <c r="H5" s="188" t="s">
        <v>201</v>
      </c>
      <c r="I5" s="188"/>
      <c r="O5" s="188" t="s">
        <v>202</v>
      </c>
      <c r="P5" s="188"/>
      <c r="Q5" s="188"/>
      <c r="W5" s="188" t="s">
        <v>203</v>
      </c>
      <c r="X5" s="188"/>
      <c r="Y5" s="188"/>
      <c r="AF5" s="188" t="s">
        <v>204</v>
      </c>
      <c r="AG5" s="188"/>
      <c r="AH5" s="188"/>
      <c r="AI5" s="46"/>
      <c r="AJ5" s="46"/>
      <c r="AK5" s="46"/>
      <c r="AL5" s="46"/>
      <c r="AN5" s="188" t="s">
        <v>205</v>
      </c>
      <c r="AO5" s="188"/>
      <c r="AP5" s="188"/>
      <c r="AQ5" s="46"/>
      <c r="AR5" s="46"/>
    </row>
    <row r="6" spans="2:45" x14ac:dyDescent="0.25">
      <c r="B6" s="44" t="s">
        <v>4</v>
      </c>
      <c r="C6" s="44"/>
      <c r="D6" s="44"/>
      <c r="E6" s="44"/>
      <c r="F6" s="44"/>
      <c r="H6" s="44" t="s">
        <v>4</v>
      </c>
      <c r="I6" s="44"/>
      <c r="J6" s="44"/>
      <c r="K6" s="44"/>
      <c r="L6" s="44"/>
      <c r="O6" s="191" t="s">
        <v>89</v>
      </c>
      <c r="P6" s="191"/>
      <c r="Q6" s="191"/>
      <c r="R6" s="191"/>
      <c r="S6" s="191"/>
      <c r="T6" s="191"/>
      <c r="U6" s="191"/>
      <c r="W6" s="191" t="s">
        <v>89</v>
      </c>
      <c r="X6" s="191"/>
      <c r="Y6" s="191"/>
      <c r="Z6" s="191"/>
      <c r="AA6" s="191"/>
      <c r="AB6" t="s">
        <v>115</v>
      </c>
      <c r="AF6" s="191" t="s">
        <v>89</v>
      </c>
      <c r="AG6" s="191"/>
      <c r="AH6" s="191"/>
      <c r="AI6" s="191"/>
      <c r="AJ6" s="191"/>
      <c r="AK6" s="191"/>
      <c r="AL6" s="191"/>
      <c r="AN6" s="191" t="s">
        <v>89</v>
      </c>
      <c r="AO6" s="191"/>
      <c r="AP6" s="191"/>
      <c r="AQ6" s="191"/>
      <c r="AR6" s="191"/>
      <c r="AS6" s="191"/>
    </row>
    <row r="7" spans="2:45" x14ac:dyDescent="0.25">
      <c r="B7" t="s">
        <v>45</v>
      </c>
      <c r="C7" t="s">
        <v>24</v>
      </c>
      <c r="D7" t="s">
        <v>25</v>
      </c>
      <c r="E7" t="s">
        <v>26</v>
      </c>
      <c r="F7" t="s">
        <v>27</v>
      </c>
      <c r="I7" t="s">
        <v>24</v>
      </c>
      <c r="J7" t="s">
        <v>25</v>
      </c>
      <c r="K7" t="s">
        <v>26</v>
      </c>
      <c r="L7" t="s">
        <v>27</v>
      </c>
      <c r="P7" t="s">
        <v>24</v>
      </c>
      <c r="Q7" t="s">
        <v>25</v>
      </c>
      <c r="R7" t="s">
        <v>26</v>
      </c>
      <c r="S7" t="s">
        <v>27</v>
      </c>
      <c r="X7" t="s">
        <v>24</v>
      </c>
      <c r="Y7" t="s">
        <v>25</v>
      </c>
      <c r="Z7" t="s">
        <v>26</v>
      </c>
      <c r="AA7" t="s">
        <v>27</v>
      </c>
      <c r="AB7" t="s">
        <v>65</v>
      </c>
      <c r="AG7" t="s">
        <v>24</v>
      </c>
      <c r="AH7" t="s">
        <v>25</v>
      </c>
      <c r="AI7" t="s">
        <v>26</v>
      </c>
      <c r="AJ7" t="s">
        <v>27</v>
      </c>
      <c r="AO7" t="s">
        <v>24</v>
      </c>
      <c r="AP7" t="s">
        <v>25</v>
      </c>
      <c r="AQ7" t="s">
        <v>26</v>
      </c>
      <c r="AR7" t="s">
        <v>27</v>
      </c>
    </row>
    <row r="8" spans="2:45" x14ac:dyDescent="0.25">
      <c r="B8">
        <v>0</v>
      </c>
      <c r="C8">
        <v>0</v>
      </c>
      <c r="D8">
        <v>8</v>
      </c>
      <c r="E8">
        <v>0</v>
      </c>
      <c r="F8">
        <v>0</v>
      </c>
      <c r="H8">
        <v>0</v>
      </c>
      <c r="I8">
        <v>0</v>
      </c>
      <c r="J8">
        <v>9</v>
      </c>
      <c r="K8">
        <v>0</v>
      </c>
      <c r="L8">
        <v>0</v>
      </c>
      <c r="O8">
        <v>0</v>
      </c>
      <c r="P8">
        <v>0</v>
      </c>
      <c r="Q8">
        <v>8</v>
      </c>
      <c r="R8">
        <v>0</v>
      </c>
      <c r="S8">
        <v>0</v>
      </c>
      <c r="W8">
        <v>0</v>
      </c>
      <c r="X8">
        <v>0</v>
      </c>
      <c r="Y8">
        <v>8</v>
      </c>
      <c r="Z8">
        <v>0</v>
      </c>
      <c r="AA8">
        <v>0</v>
      </c>
      <c r="AB8" t="e">
        <v>#DIV/0!</v>
      </c>
      <c r="AF8">
        <v>0</v>
      </c>
      <c r="AG8">
        <v>0</v>
      </c>
      <c r="AH8">
        <v>8</v>
      </c>
      <c r="AI8">
        <v>0</v>
      </c>
      <c r="AJ8">
        <v>0</v>
      </c>
      <c r="AN8">
        <v>0</v>
      </c>
      <c r="AO8">
        <v>0</v>
      </c>
      <c r="AP8">
        <v>8</v>
      </c>
      <c r="AQ8">
        <v>0</v>
      </c>
      <c r="AR8">
        <v>0</v>
      </c>
    </row>
    <row r="9" spans="2:45" x14ac:dyDescent="0.25">
      <c r="B9">
        <v>2</v>
      </c>
      <c r="C9">
        <v>23.564594890456856</v>
      </c>
      <c r="D9">
        <v>8</v>
      </c>
      <c r="E9">
        <v>9.7119275297567285</v>
      </c>
      <c r="F9">
        <v>3.4336849073416489</v>
      </c>
      <c r="H9">
        <v>2</v>
      </c>
      <c r="I9">
        <v>19.18857836994119</v>
      </c>
      <c r="J9">
        <v>9</v>
      </c>
      <c r="K9">
        <v>8.5629322177908804</v>
      </c>
      <c r="L9">
        <v>2.8543107392636267</v>
      </c>
      <c r="O9">
        <v>2</v>
      </c>
      <c r="P9">
        <v>21.858517429847105</v>
      </c>
      <c r="Q9">
        <v>8</v>
      </c>
      <c r="R9">
        <v>9.3391882472453922</v>
      </c>
      <c r="S9">
        <v>3.3019016702024615</v>
      </c>
      <c r="W9">
        <v>2</v>
      </c>
      <c r="X9">
        <v>20.830433146366406</v>
      </c>
      <c r="Y9">
        <v>8</v>
      </c>
      <c r="Z9">
        <v>8.455426261196596</v>
      </c>
      <c r="AA9">
        <v>2.9894446235574645</v>
      </c>
      <c r="AB9">
        <v>0.41145744918972799</v>
      </c>
      <c r="AF9">
        <v>2</v>
      </c>
      <c r="AG9">
        <v>21.858517429847105</v>
      </c>
      <c r="AH9">
        <v>8</v>
      </c>
      <c r="AI9">
        <v>9.3391882472453922</v>
      </c>
      <c r="AJ9">
        <v>3.3019016702024615</v>
      </c>
      <c r="AN9">
        <v>2</v>
      </c>
      <c r="AO9">
        <v>20.830433146366406</v>
      </c>
      <c r="AP9">
        <v>8</v>
      </c>
      <c r="AQ9">
        <v>8.455426261196596</v>
      </c>
      <c r="AR9">
        <v>2.9894446235574645</v>
      </c>
    </row>
    <row r="10" spans="2:45" x14ac:dyDescent="0.25">
      <c r="B10">
        <v>4</v>
      </c>
      <c r="C10">
        <v>38.199560558251051</v>
      </c>
      <c r="D10">
        <v>8</v>
      </c>
      <c r="E10">
        <v>14.316243556892045</v>
      </c>
      <c r="F10">
        <v>5.0615564500982915</v>
      </c>
      <c r="H10">
        <v>4</v>
      </c>
      <c r="I10">
        <v>42.591659770234955</v>
      </c>
      <c r="J10">
        <v>9</v>
      </c>
      <c r="K10">
        <v>18.318354124610288</v>
      </c>
      <c r="L10">
        <v>6.1061180415367629</v>
      </c>
      <c r="O10">
        <v>4</v>
      </c>
      <c r="P10">
        <v>35.730293931930021</v>
      </c>
      <c r="Q10">
        <v>8</v>
      </c>
      <c r="R10">
        <v>12.362038067118556</v>
      </c>
      <c r="S10">
        <v>4.3706404732728856</v>
      </c>
      <c r="W10">
        <v>4</v>
      </c>
      <c r="X10">
        <v>40.647231180203434</v>
      </c>
      <c r="Y10">
        <v>8</v>
      </c>
      <c r="Z10">
        <v>10.222718106231534</v>
      </c>
      <c r="AA10">
        <v>3.6142766475374093</v>
      </c>
      <c r="AB10">
        <v>0.1922726658780283</v>
      </c>
      <c r="AF10">
        <v>4</v>
      </c>
      <c r="AG10">
        <v>35.730293931930021</v>
      </c>
      <c r="AH10">
        <v>8</v>
      </c>
      <c r="AI10">
        <v>12.362038067118556</v>
      </c>
      <c r="AJ10">
        <v>4.3706404732728856</v>
      </c>
      <c r="AN10">
        <v>4</v>
      </c>
      <c r="AO10">
        <v>40.647231180203434</v>
      </c>
      <c r="AP10">
        <v>8</v>
      </c>
      <c r="AQ10">
        <v>10.222718106231534</v>
      </c>
      <c r="AR10">
        <v>3.6142766475374093</v>
      </c>
    </row>
    <row r="11" spans="2:45" x14ac:dyDescent="0.25">
      <c r="B11">
        <v>6</v>
      </c>
      <c r="C11">
        <v>44.32677409559885</v>
      </c>
      <c r="D11">
        <v>8</v>
      </c>
      <c r="E11">
        <v>14.038364969429999</v>
      </c>
      <c r="F11">
        <v>4.9633115333278157</v>
      </c>
      <c r="H11">
        <v>6</v>
      </c>
      <c r="I11">
        <v>55.337237565522813</v>
      </c>
      <c r="J11">
        <v>9</v>
      </c>
      <c r="K11">
        <v>24.73284597499033</v>
      </c>
      <c r="L11">
        <v>8.2442819916634438</v>
      </c>
      <c r="O11">
        <v>6</v>
      </c>
      <c r="P11">
        <v>41.544079591982239</v>
      </c>
      <c r="Q11">
        <v>8</v>
      </c>
      <c r="R11">
        <v>12.665415543900416</v>
      </c>
      <c r="S11">
        <v>4.4779006088187439</v>
      </c>
      <c r="W11">
        <v>6</v>
      </c>
      <c r="X11">
        <v>48.710361911976776</v>
      </c>
      <c r="Y11">
        <v>8</v>
      </c>
      <c r="Z11">
        <v>8.5128038144257179</v>
      </c>
      <c r="AA11">
        <v>3.0097306520455662</v>
      </c>
      <c r="AB11">
        <v>0.10676748333782765</v>
      </c>
      <c r="AF11">
        <v>6</v>
      </c>
      <c r="AG11">
        <v>41.544079591982239</v>
      </c>
      <c r="AH11">
        <v>8</v>
      </c>
      <c r="AI11">
        <v>12.665415543900416</v>
      </c>
      <c r="AJ11">
        <v>4.4779006088187439</v>
      </c>
      <c r="AN11">
        <v>6</v>
      </c>
      <c r="AO11">
        <v>48.710361911976776</v>
      </c>
      <c r="AP11">
        <v>8</v>
      </c>
      <c r="AQ11">
        <v>8.5128038144257179</v>
      </c>
      <c r="AR11">
        <v>3.0097306520455662</v>
      </c>
    </row>
    <row r="12" spans="2:45" x14ac:dyDescent="0.25">
      <c r="B12">
        <v>8</v>
      </c>
      <c r="C12">
        <v>46.253539662700355</v>
      </c>
      <c r="D12">
        <v>8</v>
      </c>
      <c r="E12">
        <v>12.746352858501385</v>
      </c>
      <c r="F12">
        <v>4.5065162708214315</v>
      </c>
      <c r="H12">
        <v>8</v>
      </c>
      <c r="I12">
        <v>59.730844860306448</v>
      </c>
      <c r="J12">
        <v>9</v>
      </c>
      <c r="K12">
        <v>26.259474517725767</v>
      </c>
      <c r="L12">
        <v>8.7531581725752563</v>
      </c>
      <c r="O12">
        <v>8</v>
      </c>
      <c r="P12">
        <v>43.430661062609509</v>
      </c>
      <c r="Q12">
        <v>8</v>
      </c>
      <c r="R12">
        <v>12.793642987153277</v>
      </c>
      <c r="S12">
        <v>4.5232358561478998</v>
      </c>
      <c r="W12">
        <v>8</v>
      </c>
      <c r="X12">
        <v>50.578644530608209</v>
      </c>
      <c r="Y12">
        <v>8</v>
      </c>
      <c r="Z12">
        <v>7.4000070330990981</v>
      </c>
      <c r="AA12">
        <v>2.6162975769662582</v>
      </c>
      <c r="AB12">
        <v>0.10728742942880162</v>
      </c>
      <c r="AF12">
        <v>8</v>
      </c>
      <c r="AG12">
        <v>43.430661062609509</v>
      </c>
      <c r="AH12">
        <v>8</v>
      </c>
      <c r="AI12">
        <v>12.793642987153277</v>
      </c>
      <c r="AJ12">
        <v>4.5232358561478998</v>
      </c>
      <c r="AN12">
        <v>8</v>
      </c>
      <c r="AO12">
        <v>50.578644530608209</v>
      </c>
      <c r="AP12">
        <v>8</v>
      </c>
      <c r="AQ12">
        <v>7.4000070330990981</v>
      </c>
      <c r="AR12">
        <v>2.6162975769662582</v>
      </c>
    </row>
    <row r="13" spans="2:45" x14ac:dyDescent="0.25">
      <c r="B13">
        <v>10</v>
      </c>
      <c r="C13">
        <v>45.809037785399028</v>
      </c>
      <c r="D13">
        <v>8</v>
      </c>
      <c r="E13">
        <v>11.05687240112314</v>
      </c>
      <c r="F13">
        <v>3.9091947267742779</v>
      </c>
      <c r="H13">
        <v>10</v>
      </c>
      <c r="I13">
        <v>60.57597533151953</v>
      </c>
      <c r="J13">
        <v>9</v>
      </c>
      <c r="K13">
        <v>25.555464306018067</v>
      </c>
      <c r="L13">
        <v>8.5184881020060228</v>
      </c>
      <c r="O13">
        <v>10</v>
      </c>
      <c r="P13">
        <v>43.071241698577047</v>
      </c>
      <c r="Q13">
        <v>8</v>
      </c>
      <c r="R13">
        <v>12.172762663462345</v>
      </c>
      <c r="S13">
        <v>4.303721512554322</v>
      </c>
      <c r="W13">
        <v>10</v>
      </c>
      <c r="X13">
        <v>51.331376942534206</v>
      </c>
      <c r="Y13">
        <v>8</v>
      </c>
      <c r="Z13">
        <v>6.8201727087601061</v>
      </c>
      <c r="AA13">
        <v>2.4112951856138474</v>
      </c>
      <c r="AB13">
        <v>7.7377300450148789E-2</v>
      </c>
      <c r="AF13">
        <v>10</v>
      </c>
      <c r="AG13">
        <v>43.071241698577047</v>
      </c>
      <c r="AH13">
        <v>8</v>
      </c>
      <c r="AI13">
        <v>12.172762663462345</v>
      </c>
      <c r="AJ13">
        <v>4.303721512554322</v>
      </c>
      <c r="AN13">
        <v>10</v>
      </c>
      <c r="AO13">
        <v>51.331376942534206</v>
      </c>
      <c r="AP13">
        <v>8</v>
      </c>
      <c r="AQ13">
        <v>6.8201727087601061</v>
      </c>
      <c r="AR13">
        <v>2.4112951856138474</v>
      </c>
    </row>
    <row r="14" spans="2:45" x14ac:dyDescent="0.25">
      <c r="B14">
        <v>12</v>
      </c>
      <c r="C14">
        <v>45.514473458616365</v>
      </c>
      <c r="D14">
        <v>8</v>
      </c>
      <c r="E14">
        <v>9.7550737550134787</v>
      </c>
      <c r="F14">
        <v>3.4489394015724741</v>
      </c>
      <c r="H14">
        <v>12</v>
      </c>
      <c r="I14">
        <v>60.092483944782145</v>
      </c>
      <c r="J14">
        <v>9</v>
      </c>
      <c r="K14">
        <v>24.412716223413529</v>
      </c>
      <c r="L14">
        <v>8.1375720744711764</v>
      </c>
      <c r="O14">
        <v>12</v>
      </c>
      <c r="P14">
        <v>42.791878181105403</v>
      </c>
      <c r="Q14">
        <v>8</v>
      </c>
      <c r="R14">
        <v>11.93605417030159</v>
      </c>
      <c r="S14">
        <v>4.2200324222151115</v>
      </c>
      <c r="W14">
        <v>12</v>
      </c>
      <c r="X14">
        <v>50.894744693689404</v>
      </c>
      <c r="Y14">
        <v>8</v>
      </c>
      <c r="Z14">
        <v>6.8600677981800198</v>
      </c>
      <c r="AA14">
        <v>2.42540022974628</v>
      </c>
      <c r="AB14">
        <v>7.695389872888414E-2</v>
      </c>
      <c r="AF14">
        <v>12</v>
      </c>
      <c r="AG14">
        <v>42.791878181105403</v>
      </c>
      <c r="AH14">
        <v>8</v>
      </c>
      <c r="AI14">
        <v>11.93605417030159</v>
      </c>
      <c r="AJ14">
        <v>4.2200324222151115</v>
      </c>
      <c r="AN14">
        <v>12</v>
      </c>
      <c r="AO14">
        <v>50.894744693689404</v>
      </c>
      <c r="AP14">
        <v>8</v>
      </c>
      <c r="AQ14">
        <v>6.8600677981800198</v>
      </c>
      <c r="AR14">
        <v>2.42540022974628</v>
      </c>
    </row>
    <row r="15" spans="2:45" x14ac:dyDescent="0.25">
      <c r="B15">
        <v>14</v>
      </c>
      <c r="C15">
        <v>45.600585306408945</v>
      </c>
      <c r="D15">
        <v>8</v>
      </c>
      <c r="E15">
        <v>8.5240747606621152</v>
      </c>
      <c r="F15">
        <v>3.0137155333026393</v>
      </c>
      <c r="H15">
        <v>14</v>
      </c>
      <c r="I15">
        <v>59.075753215565456</v>
      </c>
      <c r="J15">
        <v>9</v>
      </c>
      <c r="K15">
        <v>22.9498676148248</v>
      </c>
      <c r="L15">
        <v>7.6499558716082667</v>
      </c>
      <c r="O15">
        <v>14</v>
      </c>
      <c r="P15">
        <v>42.908223993616609</v>
      </c>
      <c r="Q15">
        <v>8</v>
      </c>
      <c r="R15">
        <v>11.422438854201358</v>
      </c>
      <c r="S15">
        <v>4.0384419857472391</v>
      </c>
      <c r="W15">
        <v>14</v>
      </c>
      <c r="X15">
        <v>51.043241997507828</v>
      </c>
      <c r="Y15">
        <v>8</v>
      </c>
      <c r="Z15">
        <v>6.9284087596667829</v>
      </c>
      <c r="AA15">
        <v>2.4495624083963294</v>
      </c>
      <c r="AB15">
        <v>7.1549103235983166E-2</v>
      </c>
      <c r="AF15">
        <v>14</v>
      </c>
      <c r="AG15">
        <v>42.908223993616609</v>
      </c>
      <c r="AH15">
        <v>8</v>
      </c>
      <c r="AI15">
        <v>11.422438854201358</v>
      </c>
      <c r="AJ15">
        <v>4.0384419857472391</v>
      </c>
      <c r="AN15">
        <v>14</v>
      </c>
      <c r="AO15">
        <v>51.043241997507828</v>
      </c>
      <c r="AP15">
        <v>8</v>
      </c>
      <c r="AQ15">
        <v>6.9284087596667829</v>
      </c>
      <c r="AR15">
        <v>2.4495624083963294</v>
      </c>
    </row>
    <row r="16" spans="2:45" x14ac:dyDescent="0.25">
      <c r="B16">
        <v>16</v>
      </c>
      <c r="C16">
        <v>45.888846506426013</v>
      </c>
      <c r="D16">
        <v>8</v>
      </c>
      <c r="E16">
        <v>9.5158990102599219</v>
      </c>
      <c r="F16">
        <v>3.3643783596205732</v>
      </c>
      <c r="H16">
        <v>16</v>
      </c>
      <c r="I16">
        <v>59.375718557354318</v>
      </c>
      <c r="J16">
        <v>9</v>
      </c>
      <c r="K16">
        <v>22.555016447096744</v>
      </c>
      <c r="L16">
        <v>7.5183388156989146</v>
      </c>
      <c r="O16">
        <v>16</v>
      </c>
      <c r="P16">
        <v>43.099804649741024</v>
      </c>
      <c r="Q16">
        <v>8</v>
      </c>
      <c r="R16">
        <v>11.845741239465118</v>
      </c>
      <c r="S16">
        <v>4.188101979303462</v>
      </c>
      <c r="W16">
        <v>16</v>
      </c>
      <c r="X16">
        <v>51.683561249111655</v>
      </c>
      <c r="Y16">
        <v>8</v>
      </c>
      <c r="Z16">
        <v>7.1486573998748373</v>
      </c>
      <c r="AA16">
        <v>2.5274320619154449</v>
      </c>
      <c r="AB16">
        <v>6.3849565436071398E-2</v>
      </c>
      <c r="AF16">
        <v>16</v>
      </c>
      <c r="AG16">
        <v>43.099804649741024</v>
      </c>
      <c r="AH16">
        <v>8</v>
      </c>
      <c r="AI16">
        <v>11.845741239465118</v>
      </c>
      <c r="AJ16">
        <v>4.188101979303462</v>
      </c>
      <c r="AN16">
        <v>16</v>
      </c>
      <c r="AO16">
        <v>51.683561249111655</v>
      </c>
      <c r="AP16">
        <v>8</v>
      </c>
      <c r="AQ16">
        <v>7.1486573998748373</v>
      </c>
      <c r="AR16">
        <v>2.5274320619154449</v>
      </c>
    </row>
    <row r="17" spans="1:46" x14ac:dyDescent="0.25">
      <c r="B17">
        <v>18</v>
      </c>
      <c r="C17">
        <v>46.016369100037949</v>
      </c>
      <c r="D17">
        <v>8</v>
      </c>
      <c r="E17">
        <v>8.959910872012891</v>
      </c>
      <c r="F17">
        <v>3.1678068682136935</v>
      </c>
      <c r="H17">
        <v>18</v>
      </c>
      <c r="I17">
        <v>59.717744819396408</v>
      </c>
      <c r="J17">
        <v>9</v>
      </c>
      <c r="K17">
        <v>22.235494271701519</v>
      </c>
      <c r="L17">
        <v>7.4118314239005061</v>
      </c>
      <c r="O17">
        <v>18</v>
      </c>
      <c r="P17">
        <v>43.241290356224518</v>
      </c>
      <c r="Q17">
        <v>8</v>
      </c>
      <c r="R17">
        <v>11.470524870572802</v>
      </c>
      <c r="S17">
        <v>4.0554429598754869</v>
      </c>
      <c r="W17">
        <v>18</v>
      </c>
      <c r="X17">
        <v>52.998677397714978</v>
      </c>
      <c r="Y17">
        <v>8</v>
      </c>
      <c r="Z17">
        <v>7.3457110510780304</v>
      </c>
      <c r="AA17">
        <v>2.5971010484271182</v>
      </c>
      <c r="AB17">
        <v>4.5000970097452311E-2</v>
      </c>
      <c r="AC17" t="s">
        <v>69</v>
      </c>
      <c r="AF17">
        <v>18</v>
      </c>
      <c r="AG17">
        <v>43.241290356224518</v>
      </c>
      <c r="AH17">
        <v>8</v>
      </c>
      <c r="AI17">
        <v>11.470524870572802</v>
      </c>
      <c r="AJ17">
        <v>4.0554429598754869</v>
      </c>
      <c r="AN17">
        <v>18</v>
      </c>
      <c r="AO17">
        <v>52.998677397714978</v>
      </c>
      <c r="AP17">
        <v>8</v>
      </c>
      <c r="AQ17">
        <v>7.3457110510780304</v>
      </c>
      <c r="AR17">
        <v>2.5971010484271182</v>
      </c>
    </row>
    <row r="18" spans="1:46" x14ac:dyDescent="0.25">
      <c r="B18">
        <v>20</v>
      </c>
      <c r="C18">
        <v>46.226755782608436</v>
      </c>
      <c r="D18">
        <v>8</v>
      </c>
      <c r="E18">
        <v>9.8675034974505369</v>
      </c>
      <c r="F18">
        <v>3.4886893182146244</v>
      </c>
      <c r="H18">
        <v>20</v>
      </c>
      <c r="I18">
        <v>60.429720389743594</v>
      </c>
      <c r="J18">
        <v>9</v>
      </c>
      <c r="K18">
        <v>22.025287888689885</v>
      </c>
      <c r="L18">
        <v>7.341762629563295</v>
      </c>
      <c r="O18">
        <v>20</v>
      </c>
      <c r="P18">
        <v>43.377642647782622</v>
      </c>
      <c r="Q18">
        <v>8</v>
      </c>
      <c r="R18">
        <v>11.76144925595214</v>
      </c>
      <c r="S18">
        <v>4.1583002627326158</v>
      </c>
      <c r="W18">
        <v>20</v>
      </c>
      <c r="X18">
        <v>54.270871916557681</v>
      </c>
      <c r="Y18">
        <v>8</v>
      </c>
      <c r="Z18">
        <v>7.461221496818613</v>
      </c>
      <c r="AA18">
        <v>2.6379401581676416</v>
      </c>
      <c r="AB18">
        <v>3.4019933716595396E-2</v>
      </c>
      <c r="AC18" t="s">
        <v>69</v>
      </c>
      <c r="AF18">
        <v>20</v>
      </c>
      <c r="AG18">
        <v>43.377642647782622</v>
      </c>
      <c r="AH18">
        <v>8</v>
      </c>
      <c r="AI18">
        <v>11.76144925595214</v>
      </c>
      <c r="AJ18">
        <v>4.1583002627326158</v>
      </c>
      <c r="AN18">
        <v>20</v>
      </c>
      <c r="AO18">
        <v>54.270871916557681</v>
      </c>
      <c r="AP18">
        <v>8</v>
      </c>
      <c r="AQ18">
        <v>7.461221496818613</v>
      </c>
      <c r="AR18">
        <v>2.6379401581676416</v>
      </c>
    </row>
    <row r="19" spans="1:46" x14ac:dyDescent="0.25">
      <c r="B19">
        <v>22</v>
      </c>
      <c r="C19">
        <v>46.664636674419377</v>
      </c>
      <c r="D19">
        <v>8</v>
      </c>
      <c r="E19">
        <v>10.456024595587483</v>
      </c>
      <c r="F19">
        <v>3.6967629478966182</v>
      </c>
      <c r="H19">
        <v>22</v>
      </c>
      <c r="I19">
        <v>61.389667973585645</v>
      </c>
      <c r="J19">
        <v>9</v>
      </c>
      <c r="K19">
        <v>22.324838257908951</v>
      </c>
      <c r="L19">
        <v>7.4416127526363169</v>
      </c>
      <c r="O19">
        <v>22</v>
      </c>
      <c r="P19">
        <v>43.776566454682502</v>
      </c>
      <c r="Q19">
        <v>8</v>
      </c>
      <c r="R19">
        <v>11.936582696585656</v>
      </c>
      <c r="S19">
        <v>4.2202192844748616</v>
      </c>
      <c r="W19">
        <v>22</v>
      </c>
      <c r="X19">
        <v>55.338552627454632</v>
      </c>
      <c r="Y19">
        <v>8</v>
      </c>
      <c r="Z19">
        <v>7.6643252841959058</v>
      </c>
      <c r="AA19">
        <v>2.7097481908372187</v>
      </c>
      <c r="AB19">
        <v>3.0021907548723564E-2</v>
      </c>
      <c r="AC19" t="s">
        <v>69</v>
      </c>
      <c r="AF19">
        <v>22</v>
      </c>
      <c r="AG19">
        <v>43.776566454682502</v>
      </c>
      <c r="AH19">
        <v>8</v>
      </c>
      <c r="AI19">
        <v>11.936582696585656</v>
      </c>
      <c r="AJ19">
        <v>4.2202192844748616</v>
      </c>
      <c r="AN19">
        <v>22</v>
      </c>
      <c r="AO19">
        <v>55.338552627454632</v>
      </c>
      <c r="AP19">
        <v>8</v>
      </c>
      <c r="AQ19">
        <v>7.6643252841959058</v>
      </c>
      <c r="AR19">
        <v>2.7097481908372187</v>
      </c>
    </row>
    <row r="20" spans="1:46" x14ac:dyDescent="0.25">
      <c r="B20">
        <v>24</v>
      </c>
      <c r="C20">
        <v>47.318346785170625</v>
      </c>
      <c r="D20">
        <v>8</v>
      </c>
      <c r="E20">
        <v>10.784311074261977</v>
      </c>
      <c r="F20">
        <v>3.8128297455179121</v>
      </c>
      <c r="H20">
        <v>24</v>
      </c>
      <c r="I20">
        <v>62.136129039773735</v>
      </c>
      <c r="J20">
        <v>9</v>
      </c>
      <c r="K20">
        <v>22.7517777314192</v>
      </c>
      <c r="L20">
        <v>7.5839259104730665</v>
      </c>
      <c r="O20">
        <v>24</v>
      </c>
      <c r="P20">
        <v>44.366055585458369</v>
      </c>
      <c r="Q20">
        <v>8</v>
      </c>
      <c r="R20">
        <v>12.473251229453135</v>
      </c>
      <c r="S20">
        <v>4.4099602638948765</v>
      </c>
      <c r="W20">
        <v>24</v>
      </c>
      <c r="X20">
        <v>56.852910480962166</v>
      </c>
      <c r="Y20">
        <v>8</v>
      </c>
      <c r="Z20">
        <v>7.8871185978061256</v>
      </c>
      <c r="AA20">
        <v>2.7885175222656224</v>
      </c>
      <c r="AB20">
        <v>2.621766385536136E-2</v>
      </c>
      <c r="AC20" t="s">
        <v>69</v>
      </c>
      <c r="AF20">
        <v>24</v>
      </c>
      <c r="AG20">
        <v>44.366055585458369</v>
      </c>
      <c r="AH20">
        <v>8</v>
      </c>
      <c r="AI20">
        <v>12.473251229453135</v>
      </c>
      <c r="AJ20">
        <v>4.4099602638948765</v>
      </c>
      <c r="AN20">
        <v>24</v>
      </c>
      <c r="AO20">
        <v>56.852910480962166</v>
      </c>
      <c r="AP20">
        <v>8</v>
      </c>
      <c r="AQ20">
        <v>7.8871185978061256</v>
      </c>
      <c r="AR20">
        <v>2.7885175222656224</v>
      </c>
    </row>
    <row r="21" spans="1:46" x14ac:dyDescent="0.25">
      <c r="B21">
        <v>26</v>
      </c>
      <c r="C21">
        <v>47.034984050506793</v>
      </c>
      <c r="D21">
        <v>8</v>
      </c>
      <c r="E21">
        <v>10.588364331132897</v>
      </c>
      <c r="F21">
        <v>3.7435521101089169</v>
      </c>
      <c r="H21">
        <v>26</v>
      </c>
      <c r="I21">
        <v>62.852384453824676</v>
      </c>
      <c r="J21">
        <v>9</v>
      </c>
      <c r="K21">
        <v>23.106158217228575</v>
      </c>
      <c r="L21">
        <v>7.7020527390761915</v>
      </c>
      <c r="O21">
        <v>26</v>
      </c>
      <c r="P21">
        <v>44.127439288271631</v>
      </c>
      <c r="Q21">
        <v>8</v>
      </c>
      <c r="R21">
        <v>12.399618410459352</v>
      </c>
      <c r="S21">
        <v>4.3839271310806831</v>
      </c>
      <c r="W21">
        <v>26</v>
      </c>
      <c r="X21">
        <v>57.123702602179058</v>
      </c>
      <c r="Y21">
        <v>8</v>
      </c>
      <c r="Z21">
        <v>7.6431248701372247</v>
      </c>
      <c r="AA21">
        <v>2.7022527125647908</v>
      </c>
      <c r="AB21">
        <v>2.591082699750917E-2</v>
      </c>
      <c r="AC21" t="s">
        <v>69</v>
      </c>
      <c r="AF21">
        <v>26</v>
      </c>
      <c r="AG21">
        <v>44.127439288271631</v>
      </c>
      <c r="AH21">
        <v>8</v>
      </c>
      <c r="AI21">
        <v>12.399618410459352</v>
      </c>
      <c r="AJ21">
        <v>4.3839271310806831</v>
      </c>
      <c r="AN21">
        <v>26</v>
      </c>
      <c r="AO21">
        <v>57.123702602179058</v>
      </c>
      <c r="AP21">
        <v>8</v>
      </c>
      <c r="AQ21">
        <v>7.6431248701372247</v>
      </c>
      <c r="AR21">
        <v>2.7022527125647908</v>
      </c>
    </row>
    <row r="24" spans="1:46" x14ac:dyDescent="0.25">
      <c r="A24" s="44"/>
      <c r="B24" s="44" t="s">
        <v>20</v>
      </c>
      <c r="C24" s="44"/>
      <c r="D24" s="44"/>
      <c r="E24" s="44"/>
      <c r="F24" s="44"/>
      <c r="H24" s="44" t="s">
        <v>20</v>
      </c>
      <c r="I24" s="44"/>
      <c r="J24" s="44"/>
      <c r="K24" s="44"/>
      <c r="L24" s="44"/>
      <c r="O24" s="192" t="s">
        <v>90</v>
      </c>
      <c r="P24" s="192"/>
      <c r="Q24" s="192"/>
      <c r="R24" s="192"/>
      <c r="S24" s="192"/>
      <c r="T24" s="192"/>
      <c r="U24" s="192"/>
      <c r="W24" s="191" t="s">
        <v>90</v>
      </c>
      <c r="X24" s="191"/>
      <c r="Y24" s="191"/>
      <c r="Z24" s="191"/>
      <c r="AA24" s="191"/>
      <c r="AB24" s="191"/>
      <c r="AF24" s="191" t="s">
        <v>102</v>
      </c>
      <c r="AG24" s="191"/>
      <c r="AH24" s="191"/>
      <c r="AI24" s="191"/>
      <c r="AJ24" s="191"/>
      <c r="AK24" s="191"/>
      <c r="AL24" s="191"/>
      <c r="AN24" s="191" t="s">
        <v>102</v>
      </c>
      <c r="AO24" s="191"/>
      <c r="AP24" s="191"/>
      <c r="AQ24" s="191"/>
      <c r="AR24" s="191"/>
      <c r="AS24" s="191"/>
      <c r="AT24" s="191"/>
    </row>
    <row r="25" spans="1:46" x14ac:dyDescent="0.25">
      <c r="B25" t="s">
        <v>45</v>
      </c>
      <c r="C25" t="s">
        <v>24</v>
      </c>
      <c r="D25" t="s">
        <v>25</v>
      </c>
      <c r="E25" t="s">
        <v>26</v>
      </c>
      <c r="F25" t="s">
        <v>27</v>
      </c>
      <c r="I25" t="s">
        <v>24</v>
      </c>
      <c r="J25" t="s">
        <v>25</v>
      </c>
      <c r="K25" t="s">
        <v>26</v>
      </c>
      <c r="L25" t="s">
        <v>27</v>
      </c>
      <c r="P25" t="s">
        <v>24</v>
      </c>
      <c r="Q25" t="s">
        <v>25</v>
      </c>
      <c r="R25" t="s">
        <v>26</v>
      </c>
      <c r="S25" t="s">
        <v>27</v>
      </c>
      <c r="X25" t="s">
        <v>24</v>
      </c>
      <c r="Y25" t="s">
        <v>25</v>
      </c>
      <c r="Z25" t="s">
        <v>26</v>
      </c>
      <c r="AA25" t="s">
        <v>27</v>
      </c>
      <c r="AB25" t="s">
        <v>66</v>
      </c>
      <c r="AC25" t="s">
        <v>77</v>
      </c>
      <c r="AG25" t="s">
        <v>24</v>
      </c>
      <c r="AH25" t="s">
        <v>25</v>
      </c>
      <c r="AI25" t="s">
        <v>26</v>
      </c>
      <c r="AJ25" t="s">
        <v>27</v>
      </c>
      <c r="AO25" t="s">
        <v>24</v>
      </c>
      <c r="AP25" t="s">
        <v>25</v>
      </c>
      <c r="AQ25" t="s">
        <v>26</v>
      </c>
      <c r="AR25" t="s">
        <v>27</v>
      </c>
      <c r="AS25" t="s">
        <v>78</v>
      </c>
    </row>
    <row r="26" spans="1:46" x14ac:dyDescent="0.25">
      <c r="B26">
        <v>0</v>
      </c>
      <c r="C26">
        <v>0</v>
      </c>
      <c r="D26">
        <v>4</v>
      </c>
      <c r="E26">
        <v>0</v>
      </c>
      <c r="F26">
        <v>0</v>
      </c>
      <c r="H26">
        <v>0</v>
      </c>
      <c r="I26">
        <v>0</v>
      </c>
      <c r="J26">
        <v>9</v>
      </c>
      <c r="K26">
        <v>0</v>
      </c>
      <c r="L26">
        <v>0</v>
      </c>
      <c r="O26">
        <v>0</v>
      </c>
      <c r="P26">
        <v>0</v>
      </c>
      <c r="Q26">
        <v>8</v>
      </c>
      <c r="R26">
        <v>0</v>
      </c>
      <c r="S26">
        <v>0</v>
      </c>
      <c r="W26">
        <v>0</v>
      </c>
      <c r="X26">
        <v>0</v>
      </c>
      <c r="Y26">
        <v>8</v>
      </c>
      <c r="Z26">
        <v>0</v>
      </c>
      <c r="AA26">
        <v>0</v>
      </c>
      <c r="AB26" t="e">
        <v>#DIV/0!</v>
      </c>
      <c r="AF26">
        <v>0</v>
      </c>
      <c r="AG26">
        <v>0</v>
      </c>
      <c r="AH26">
        <v>8</v>
      </c>
      <c r="AI26">
        <v>0</v>
      </c>
      <c r="AJ26">
        <v>0</v>
      </c>
      <c r="AN26">
        <v>0</v>
      </c>
      <c r="AO26">
        <v>0</v>
      </c>
      <c r="AP26">
        <v>8</v>
      </c>
      <c r="AQ26">
        <v>0</v>
      </c>
      <c r="AR26">
        <v>0</v>
      </c>
      <c r="AS26" t="e">
        <v>#DIV/0!</v>
      </c>
    </row>
    <row r="27" spans="1:46" x14ac:dyDescent="0.25">
      <c r="B27">
        <v>2</v>
      </c>
      <c r="C27">
        <v>4.3527977808522156</v>
      </c>
      <c r="D27">
        <v>4</v>
      </c>
      <c r="E27">
        <v>1.7404102390804885</v>
      </c>
      <c r="F27">
        <v>0.87020511954024427</v>
      </c>
      <c r="H27">
        <v>2</v>
      </c>
      <c r="I27">
        <v>2.4704012629781174</v>
      </c>
      <c r="J27">
        <v>9</v>
      </c>
      <c r="K27">
        <v>2.3348009182242819</v>
      </c>
      <c r="L27">
        <v>0.77826697274142731</v>
      </c>
      <c r="O27">
        <v>2</v>
      </c>
      <c r="P27">
        <v>3.5564573565439543</v>
      </c>
      <c r="Q27">
        <v>8</v>
      </c>
      <c r="R27">
        <v>1.631942022138716</v>
      </c>
      <c r="S27">
        <v>0.57697863517878645</v>
      </c>
      <c r="W27">
        <v>2</v>
      </c>
      <c r="X27">
        <v>4.1046414000650913</v>
      </c>
      <c r="Y27">
        <v>8</v>
      </c>
      <c r="Z27">
        <v>3.2499476994258503</v>
      </c>
      <c r="AA27">
        <v>1.149030028382819</v>
      </c>
      <c r="AB27">
        <v>0.33411365979838048</v>
      </c>
      <c r="AF27">
        <v>2</v>
      </c>
      <c r="AG27">
        <v>1.4588962600789794</v>
      </c>
      <c r="AH27">
        <v>8</v>
      </c>
      <c r="AI27">
        <v>1.5446926165818953</v>
      </c>
      <c r="AJ27">
        <v>0.54613131201692489</v>
      </c>
      <c r="AN27">
        <v>2</v>
      </c>
      <c r="AO27">
        <v>0.90094037294029972</v>
      </c>
      <c r="AP27">
        <v>8</v>
      </c>
      <c r="AQ27">
        <v>1.2463119342219808</v>
      </c>
      <c r="AR27">
        <v>0.44063781008104247</v>
      </c>
      <c r="AS27">
        <v>2.1119072657080448E-2</v>
      </c>
    </row>
    <row r="28" spans="1:46" x14ac:dyDescent="0.25">
      <c r="B28">
        <v>4</v>
      </c>
      <c r="C28">
        <v>5.7476516371258697</v>
      </c>
      <c r="D28">
        <v>4</v>
      </c>
      <c r="E28">
        <v>2.9623814057383115</v>
      </c>
      <c r="F28">
        <v>1.4811907028691558</v>
      </c>
      <c r="H28">
        <v>4</v>
      </c>
      <c r="I28">
        <v>6.0735093839396832</v>
      </c>
      <c r="J28">
        <v>9</v>
      </c>
      <c r="K28">
        <v>5.3889220080042062</v>
      </c>
      <c r="L28">
        <v>1.7963073360014021</v>
      </c>
      <c r="O28">
        <v>4</v>
      </c>
      <c r="P28">
        <v>7.1314927838056654</v>
      </c>
      <c r="Q28">
        <v>8</v>
      </c>
      <c r="R28">
        <v>2.291765856572157</v>
      </c>
      <c r="S28">
        <v>0.81026158903698442</v>
      </c>
      <c r="W28">
        <v>4</v>
      </c>
      <c r="X28">
        <v>10.993889281313159</v>
      </c>
      <c r="Y28">
        <v>8</v>
      </c>
      <c r="Z28">
        <v>5.0614682770404329</v>
      </c>
      <c r="AA28">
        <v>1.7894992707279405</v>
      </c>
      <c r="AB28">
        <v>3.677495415984116E-2</v>
      </c>
      <c r="AC28" t="s">
        <v>69</v>
      </c>
      <c r="AF28">
        <v>4</v>
      </c>
      <c r="AG28">
        <v>4.0322413571837581</v>
      </c>
      <c r="AH28">
        <v>8</v>
      </c>
      <c r="AI28">
        <v>2.2041305590486018</v>
      </c>
      <c r="AJ28">
        <v>0.77927783246188109</v>
      </c>
      <c r="AN28">
        <v>4</v>
      </c>
      <c r="AO28">
        <v>4.5702433837057725</v>
      </c>
      <c r="AP28">
        <v>8</v>
      </c>
      <c r="AQ28">
        <v>2.7663691014099459</v>
      </c>
      <c r="AR28">
        <v>0.97805917543595422</v>
      </c>
      <c r="AS28">
        <v>0.33836901832217436</v>
      </c>
    </row>
    <row r="29" spans="1:46" x14ac:dyDescent="0.25">
      <c r="B29">
        <v>6</v>
      </c>
      <c r="C29">
        <v>6.7488535748082095</v>
      </c>
      <c r="D29">
        <v>4</v>
      </c>
      <c r="E29">
        <v>4.4083451837991872</v>
      </c>
      <c r="F29">
        <v>2.2041725918995936</v>
      </c>
      <c r="H29">
        <v>6</v>
      </c>
      <c r="I29">
        <v>9.2107404269883446</v>
      </c>
      <c r="J29">
        <v>9</v>
      </c>
      <c r="K29">
        <v>7.5686092394567437</v>
      </c>
      <c r="L29">
        <v>2.5228697464855814</v>
      </c>
      <c r="O29">
        <v>6</v>
      </c>
      <c r="P29">
        <v>10.964557251056466</v>
      </c>
      <c r="Q29">
        <v>8</v>
      </c>
      <c r="R29">
        <v>2.9360902214855096</v>
      </c>
      <c r="S29">
        <v>1.0380646528939579</v>
      </c>
      <c r="W29">
        <v>6</v>
      </c>
      <c r="X29">
        <v>16.884760270665137</v>
      </c>
      <c r="Y29">
        <v>8</v>
      </c>
      <c r="Z29">
        <v>5.1959532551100205</v>
      </c>
      <c r="AA29">
        <v>1.8370468907083051</v>
      </c>
      <c r="AB29">
        <v>2.0616474965085903E-2</v>
      </c>
      <c r="AC29" t="s">
        <v>69</v>
      </c>
      <c r="AF29">
        <v>6</v>
      </c>
      <c r="AG29">
        <v>8.3937758773838667</v>
      </c>
      <c r="AH29">
        <v>8</v>
      </c>
      <c r="AI29">
        <v>2.0928701428258893</v>
      </c>
      <c r="AJ29">
        <v>0.73994133506752224</v>
      </c>
      <c r="AN29">
        <v>6</v>
      </c>
      <c r="AO29">
        <v>9.9693272583411172</v>
      </c>
      <c r="AP29">
        <v>8</v>
      </c>
      <c r="AQ29">
        <v>5.237453730779901</v>
      </c>
      <c r="AR29">
        <v>1.851719524592625</v>
      </c>
      <c r="AS29">
        <v>0.2237963028310373</v>
      </c>
    </row>
    <row r="30" spans="1:46" x14ac:dyDescent="0.25">
      <c r="B30">
        <v>8</v>
      </c>
      <c r="C30">
        <v>7.542433302017356</v>
      </c>
      <c r="D30">
        <v>4</v>
      </c>
      <c r="E30">
        <v>6.270938199249164</v>
      </c>
      <c r="F30">
        <v>3.135469099624582</v>
      </c>
      <c r="H30">
        <v>8</v>
      </c>
      <c r="I30">
        <v>12.248925056128254</v>
      </c>
      <c r="J30">
        <v>9</v>
      </c>
      <c r="K30">
        <v>11.622995589886175</v>
      </c>
      <c r="L30">
        <v>3.8743318632953918</v>
      </c>
      <c r="O30">
        <v>8</v>
      </c>
      <c r="P30">
        <v>13.854763437766968</v>
      </c>
      <c r="Q30">
        <v>8</v>
      </c>
      <c r="R30">
        <v>3.1882288602079525</v>
      </c>
      <c r="S30">
        <v>1.1272091235138502</v>
      </c>
      <c r="W30">
        <v>8</v>
      </c>
      <c r="X30">
        <v>20.836211473558659</v>
      </c>
      <c r="Y30">
        <v>8</v>
      </c>
      <c r="Z30">
        <v>7.5153313975586027</v>
      </c>
      <c r="AA30">
        <v>2.6570708970389303</v>
      </c>
      <c r="AB30">
        <v>4.4727984717925787E-2</v>
      </c>
      <c r="AC30" t="s">
        <v>69</v>
      </c>
      <c r="AF30">
        <v>8</v>
      </c>
      <c r="AG30">
        <v>10.799521947935771</v>
      </c>
      <c r="AH30">
        <v>8</v>
      </c>
      <c r="AI30">
        <v>1.9198446133737848</v>
      </c>
      <c r="AJ30">
        <v>0.67876757247053432</v>
      </c>
      <c r="AN30">
        <v>8</v>
      </c>
      <c r="AO30">
        <v>13.113735412248662</v>
      </c>
      <c r="AP30">
        <v>8</v>
      </c>
      <c r="AQ30">
        <v>6.3050648863123477</v>
      </c>
      <c r="AR30">
        <v>2.2291770684663246</v>
      </c>
      <c r="AS30">
        <v>0.17468756512531433</v>
      </c>
    </row>
    <row r="31" spans="1:46" x14ac:dyDescent="0.25">
      <c r="B31">
        <v>10</v>
      </c>
      <c r="C31">
        <v>8.8807848731781185</v>
      </c>
      <c r="D31">
        <v>4</v>
      </c>
      <c r="E31">
        <v>8.2222508686806304</v>
      </c>
      <c r="F31">
        <v>4.1111254343403152</v>
      </c>
      <c r="H31">
        <v>10</v>
      </c>
      <c r="I31">
        <v>14.561164660978895</v>
      </c>
      <c r="J31">
        <v>9</v>
      </c>
      <c r="K31">
        <v>14.07587652083194</v>
      </c>
      <c r="L31">
        <v>4.6919588402773131</v>
      </c>
      <c r="O31">
        <v>10</v>
      </c>
      <c r="P31">
        <v>15.906416179776981</v>
      </c>
      <c r="Q31">
        <v>8</v>
      </c>
      <c r="R31">
        <v>2.9628902213850092</v>
      </c>
      <c r="S31">
        <v>1.0475398837263254</v>
      </c>
      <c r="W31">
        <v>10</v>
      </c>
      <c r="X31">
        <v>24.192646598035189</v>
      </c>
      <c r="Y31">
        <v>8</v>
      </c>
      <c r="Z31">
        <v>7.8789996587014937</v>
      </c>
      <c r="AA31">
        <v>2.7856470438171597</v>
      </c>
      <c r="AB31">
        <v>3.1603363704341692E-2</v>
      </c>
      <c r="AC31" t="s">
        <v>69</v>
      </c>
      <c r="AF31">
        <v>10</v>
      </c>
      <c r="AG31">
        <v>11.960369100376218</v>
      </c>
      <c r="AH31">
        <v>8</v>
      </c>
      <c r="AI31">
        <v>1.5334879333381632</v>
      </c>
      <c r="AJ31">
        <v>0.54216985826557973</v>
      </c>
      <c r="AN31">
        <v>10</v>
      </c>
      <c r="AO31">
        <v>14.347046533701842</v>
      </c>
      <c r="AP31">
        <v>8</v>
      </c>
      <c r="AQ31">
        <v>6.3528830850965026</v>
      </c>
      <c r="AR31">
        <v>2.2460833547785257</v>
      </c>
      <c r="AS31">
        <v>0.16836177284345233</v>
      </c>
    </row>
    <row r="32" spans="1:46" x14ac:dyDescent="0.25">
      <c r="B32">
        <v>12</v>
      </c>
      <c r="C32">
        <v>9.5756985337405656</v>
      </c>
      <c r="D32">
        <v>4</v>
      </c>
      <c r="E32">
        <v>10.47468652958127</v>
      </c>
      <c r="F32">
        <v>5.2373432647906348</v>
      </c>
      <c r="H32">
        <v>12</v>
      </c>
      <c r="I32">
        <v>15.56146894238954</v>
      </c>
      <c r="J32">
        <v>9</v>
      </c>
      <c r="K32">
        <v>15.971645312456346</v>
      </c>
      <c r="L32">
        <v>5.3238817708187822</v>
      </c>
      <c r="O32">
        <v>12</v>
      </c>
      <c r="P32">
        <v>16.962566425415034</v>
      </c>
      <c r="Q32">
        <v>8</v>
      </c>
      <c r="R32">
        <v>2.9003567939819721</v>
      </c>
      <c r="S32">
        <v>1.0254309784425633</v>
      </c>
      <c r="W32">
        <v>12</v>
      </c>
      <c r="X32">
        <v>25.741988125621308</v>
      </c>
      <c r="Y32">
        <v>8</v>
      </c>
      <c r="Z32">
        <v>8.7077686473295319</v>
      </c>
      <c r="AA32">
        <v>3.0786611297651607</v>
      </c>
      <c r="AB32">
        <v>3.2632948965542183E-2</v>
      </c>
      <c r="AC32" t="s">
        <v>69</v>
      </c>
      <c r="AF32">
        <v>12</v>
      </c>
      <c r="AG32">
        <v>12.740402485569145</v>
      </c>
      <c r="AH32">
        <v>8</v>
      </c>
      <c r="AI32">
        <v>1.4132071253102529</v>
      </c>
      <c r="AJ32">
        <v>0.49964417076401341</v>
      </c>
      <c r="AN32">
        <v>12</v>
      </c>
      <c r="AO32">
        <v>14.749810280395968</v>
      </c>
      <c r="AP32">
        <v>8</v>
      </c>
      <c r="AQ32">
        <v>5.9783697877329063</v>
      </c>
      <c r="AR32">
        <v>2.1136729086733594</v>
      </c>
      <c r="AS32">
        <v>0.18753535858778131</v>
      </c>
    </row>
    <row r="33" spans="1:46" x14ac:dyDescent="0.25">
      <c r="B33">
        <v>14</v>
      </c>
      <c r="C33">
        <v>10.167239046239043</v>
      </c>
      <c r="D33">
        <v>4</v>
      </c>
      <c r="E33">
        <v>11.806098997380364</v>
      </c>
      <c r="F33">
        <v>5.9030494986901818</v>
      </c>
      <c r="H33">
        <v>14</v>
      </c>
      <c r="I33">
        <v>15.969668275061444</v>
      </c>
      <c r="J33">
        <v>9</v>
      </c>
      <c r="K33">
        <v>16.938649874193576</v>
      </c>
      <c r="L33">
        <v>5.646216624731192</v>
      </c>
      <c r="O33">
        <v>14</v>
      </c>
      <c r="P33">
        <v>17.598959226910218</v>
      </c>
      <c r="Q33">
        <v>8</v>
      </c>
      <c r="R33">
        <v>2.7035208228750021</v>
      </c>
      <c r="S33">
        <v>0.95583895346697445</v>
      </c>
      <c r="W33">
        <v>14</v>
      </c>
      <c r="X33">
        <v>26.467473437380718</v>
      </c>
      <c r="Y33">
        <v>8</v>
      </c>
      <c r="Z33">
        <v>8.7493906972383346</v>
      </c>
      <c r="AA33">
        <v>3.0933767466338606</v>
      </c>
      <c r="AB33">
        <v>2.7926425008119215E-2</v>
      </c>
      <c r="AC33" t="s">
        <v>69</v>
      </c>
      <c r="AF33">
        <v>14</v>
      </c>
      <c r="AG33">
        <v>12.381242203708672</v>
      </c>
      <c r="AH33">
        <v>8</v>
      </c>
      <c r="AI33">
        <v>1.4525582232472476</v>
      </c>
      <c r="AJ33">
        <v>0.51355688486320583</v>
      </c>
      <c r="AN33">
        <v>14</v>
      </c>
      <c r="AO33">
        <v>14.181830089276801</v>
      </c>
      <c r="AP33">
        <v>8</v>
      </c>
      <c r="AQ33">
        <v>5.2427489421266369</v>
      </c>
      <c r="AR33">
        <v>1.8535916645181716</v>
      </c>
      <c r="AS33">
        <v>0.19543620914572712</v>
      </c>
    </row>
    <row r="34" spans="1:46" x14ac:dyDescent="0.25">
      <c r="B34">
        <v>16</v>
      </c>
      <c r="C34">
        <v>10.87995098634649</v>
      </c>
      <c r="D34">
        <v>4</v>
      </c>
      <c r="E34">
        <v>11.730766436970431</v>
      </c>
      <c r="F34">
        <v>5.8653832184852153</v>
      </c>
      <c r="H34">
        <v>16</v>
      </c>
      <c r="I34">
        <v>16.116264117824979</v>
      </c>
      <c r="J34">
        <v>9</v>
      </c>
      <c r="K34">
        <v>17.324800205861685</v>
      </c>
      <c r="L34">
        <v>5.7749334019538949</v>
      </c>
      <c r="O34">
        <v>16</v>
      </c>
      <c r="P34">
        <v>17.855177796716603</v>
      </c>
      <c r="Q34">
        <v>8</v>
      </c>
      <c r="R34">
        <v>2.4135664165106947</v>
      </c>
      <c r="S34">
        <v>0.85332458997941363</v>
      </c>
      <c r="W34">
        <v>16</v>
      </c>
      <c r="X34">
        <v>26.714361189462039</v>
      </c>
      <c r="Y34">
        <v>8</v>
      </c>
      <c r="Z34">
        <v>9.1286353641531885</v>
      </c>
      <c r="AA34">
        <v>3.2274599844860239</v>
      </c>
      <c r="AB34">
        <v>2.8346025718559546E-2</v>
      </c>
      <c r="AC34" t="s">
        <v>69</v>
      </c>
      <c r="AF34">
        <v>16</v>
      </c>
      <c r="AG34">
        <v>12.197361395784734</v>
      </c>
      <c r="AH34">
        <v>8</v>
      </c>
      <c r="AI34">
        <v>1.0841613166729995</v>
      </c>
      <c r="AJ34">
        <v>0.38330890945980695</v>
      </c>
      <c r="AN34">
        <v>16</v>
      </c>
      <c r="AO34">
        <v>14.00902977071879</v>
      </c>
      <c r="AP34">
        <v>8</v>
      </c>
      <c r="AQ34">
        <v>4.9030269624639251</v>
      </c>
      <c r="AR34">
        <v>1.7334818067493607</v>
      </c>
      <c r="AS34">
        <v>0.17514294120464413</v>
      </c>
    </row>
    <row r="35" spans="1:46" x14ac:dyDescent="0.25">
      <c r="B35">
        <v>18</v>
      </c>
      <c r="C35">
        <v>11.253309412661508</v>
      </c>
      <c r="D35">
        <v>4</v>
      </c>
      <c r="E35">
        <v>12.581910243298674</v>
      </c>
      <c r="F35">
        <v>6.2909551216493371</v>
      </c>
      <c r="H35">
        <v>18</v>
      </c>
      <c r="I35">
        <v>16.036014347957778</v>
      </c>
      <c r="J35">
        <v>9</v>
      </c>
      <c r="K35">
        <v>17.552510685817058</v>
      </c>
      <c r="L35">
        <v>5.8508368952723524</v>
      </c>
      <c r="O35">
        <v>18</v>
      </c>
      <c r="P35">
        <v>17.56569052695836</v>
      </c>
      <c r="Q35">
        <v>8</v>
      </c>
      <c r="R35">
        <v>2.4171576574151761</v>
      </c>
      <c r="S35">
        <v>0.85459428537763027</v>
      </c>
      <c r="W35">
        <v>18</v>
      </c>
      <c r="X35">
        <v>26.971079490418383</v>
      </c>
      <c r="Y35">
        <v>8</v>
      </c>
      <c r="Z35">
        <v>8.5347537769818125</v>
      </c>
      <c r="AA35">
        <v>3.0174911357306691</v>
      </c>
      <c r="AB35">
        <v>1.7289543412573379E-2</v>
      </c>
      <c r="AC35" t="s">
        <v>69</v>
      </c>
      <c r="AF35">
        <v>18</v>
      </c>
      <c r="AG35">
        <v>11.820951333704196</v>
      </c>
      <c r="AH35">
        <v>8</v>
      </c>
      <c r="AI35">
        <v>1.1534600954217165</v>
      </c>
      <c r="AJ35">
        <v>0.40780972765038892</v>
      </c>
      <c r="AN35">
        <v>18</v>
      </c>
      <c r="AO35">
        <v>13.687976245223698</v>
      </c>
      <c r="AP35">
        <v>8</v>
      </c>
      <c r="AQ35">
        <v>4.5970117099640246</v>
      </c>
      <c r="AR35">
        <v>1.6252890766547641</v>
      </c>
      <c r="AS35">
        <v>0.15783990709160728</v>
      </c>
    </row>
    <row r="36" spans="1:46" x14ac:dyDescent="0.25">
      <c r="B36">
        <v>20</v>
      </c>
      <c r="C36">
        <v>12.047073911091175</v>
      </c>
      <c r="D36">
        <v>4</v>
      </c>
      <c r="E36">
        <v>13.38040996140742</v>
      </c>
      <c r="F36">
        <v>6.6902049807037098</v>
      </c>
      <c r="H36">
        <v>20</v>
      </c>
      <c r="I36">
        <v>15.993382029154978</v>
      </c>
      <c r="J36">
        <v>9</v>
      </c>
      <c r="K36">
        <v>17.289813828679939</v>
      </c>
      <c r="L36">
        <v>5.7632712762266465</v>
      </c>
      <c r="O36">
        <v>20</v>
      </c>
      <c r="P36">
        <v>17.535562451825516</v>
      </c>
      <c r="Q36">
        <v>8</v>
      </c>
      <c r="R36">
        <v>2.4810188483963307</v>
      </c>
      <c r="S36">
        <v>0.87717262597634216</v>
      </c>
      <c r="W36">
        <v>20</v>
      </c>
      <c r="X36">
        <v>26.376105236525412</v>
      </c>
      <c r="Y36">
        <v>8</v>
      </c>
      <c r="Z36">
        <v>9.0110807067706169</v>
      </c>
      <c r="AA36">
        <v>3.185898136788385</v>
      </c>
      <c r="AB36">
        <v>2.6041888270472827E-2</v>
      </c>
      <c r="AC36" t="s">
        <v>69</v>
      </c>
      <c r="AF36">
        <v>20</v>
      </c>
      <c r="AG36">
        <v>11.54024792130396</v>
      </c>
      <c r="AH36">
        <v>8</v>
      </c>
      <c r="AI36">
        <v>1.0794419555726502</v>
      </c>
      <c r="AJ36">
        <v>0.38164036334134444</v>
      </c>
      <c r="AN36">
        <v>20</v>
      </c>
      <c r="AO36">
        <v>13.228141053463531</v>
      </c>
      <c r="AP36">
        <v>8</v>
      </c>
      <c r="AQ36">
        <v>4.3631757780538978</v>
      </c>
      <c r="AR36">
        <v>1.5426155900854008</v>
      </c>
      <c r="AS36">
        <v>0.17614448085443557</v>
      </c>
    </row>
    <row r="37" spans="1:46" x14ac:dyDescent="0.25">
      <c r="B37">
        <v>22</v>
      </c>
      <c r="C37">
        <v>12.373025127320846</v>
      </c>
      <c r="D37">
        <v>4</v>
      </c>
      <c r="E37">
        <v>13.089690734756545</v>
      </c>
      <c r="F37">
        <v>6.5448453673782723</v>
      </c>
      <c r="H37">
        <v>22</v>
      </c>
      <c r="I37">
        <v>15.960160680065334</v>
      </c>
      <c r="J37">
        <v>9</v>
      </c>
      <c r="K37">
        <v>17.922630248668973</v>
      </c>
      <c r="L37">
        <v>5.974210082889658</v>
      </c>
      <c r="O37">
        <v>22</v>
      </c>
      <c r="P37">
        <v>17.488805963234192</v>
      </c>
      <c r="Q37">
        <v>8</v>
      </c>
      <c r="R37">
        <v>2.7282501640113419</v>
      </c>
      <c r="S37">
        <v>0.96458209587286514</v>
      </c>
      <c r="W37">
        <v>22</v>
      </c>
      <c r="X37">
        <v>26.201432093988021</v>
      </c>
      <c r="Y37">
        <v>8</v>
      </c>
      <c r="Z37">
        <v>9.2124655148006642</v>
      </c>
      <c r="AA37">
        <v>3.2570984184813838</v>
      </c>
      <c r="AB37">
        <v>2.8937203892174117E-2</v>
      </c>
      <c r="AC37" t="s">
        <v>69</v>
      </c>
      <c r="AF37">
        <v>22</v>
      </c>
      <c r="AG37">
        <v>11.450693713074024</v>
      </c>
      <c r="AH37">
        <v>8</v>
      </c>
      <c r="AI37">
        <v>0.94574092465482296</v>
      </c>
      <c r="AJ37">
        <v>0.33436991053453047</v>
      </c>
      <c r="AN37">
        <v>22</v>
      </c>
      <c r="AO37">
        <v>13.124174317115479</v>
      </c>
      <c r="AP37">
        <v>8</v>
      </c>
      <c r="AQ37">
        <v>4.6243062744602188</v>
      </c>
      <c r="AR37">
        <v>1.6349391624771603</v>
      </c>
      <c r="AS37">
        <v>0.18638875429660851</v>
      </c>
    </row>
    <row r="38" spans="1:46" x14ac:dyDescent="0.25">
      <c r="B38">
        <v>24</v>
      </c>
      <c r="C38">
        <v>11.917915025504538</v>
      </c>
      <c r="D38">
        <v>4</v>
      </c>
      <c r="E38">
        <v>13.404837659756327</v>
      </c>
      <c r="F38">
        <v>6.7024188298781633</v>
      </c>
      <c r="H38">
        <v>24</v>
      </c>
      <c r="I38">
        <v>16.537388579163622</v>
      </c>
      <c r="J38">
        <v>9</v>
      </c>
      <c r="K38">
        <v>18.626223317041497</v>
      </c>
      <c r="L38">
        <v>6.2087411056804989</v>
      </c>
      <c r="O38">
        <v>24</v>
      </c>
      <c r="P38">
        <v>17.043258242323923</v>
      </c>
      <c r="Q38">
        <v>8</v>
      </c>
      <c r="R38">
        <v>3.3440585899473718</v>
      </c>
      <c r="S38">
        <v>1.1823032528184554</v>
      </c>
      <c r="W38">
        <v>24</v>
      </c>
      <c r="X38">
        <v>26.093812299224666</v>
      </c>
      <c r="Y38">
        <v>8</v>
      </c>
      <c r="Z38">
        <v>9.7747023690303383</v>
      </c>
      <c r="AA38">
        <v>3.4558791646107814</v>
      </c>
      <c r="AB38">
        <v>3.0357528512936719E-2</v>
      </c>
      <c r="AC38" t="s">
        <v>69</v>
      </c>
      <c r="AF38">
        <v>24</v>
      </c>
      <c r="AG38">
        <v>10.867024632149954</v>
      </c>
      <c r="AH38">
        <v>8</v>
      </c>
      <c r="AI38">
        <v>1.023849275626364</v>
      </c>
      <c r="AJ38">
        <v>0.36198538285416826</v>
      </c>
      <c r="AN38">
        <v>24</v>
      </c>
      <c r="AO38">
        <v>12.671791520307016</v>
      </c>
      <c r="AP38">
        <v>8</v>
      </c>
      <c r="AQ38">
        <v>4.2406233298335989</v>
      </c>
      <c r="AR38">
        <v>1.4992867564916075</v>
      </c>
      <c r="AS38">
        <v>0.16258725434990068</v>
      </c>
    </row>
    <row r="39" spans="1:46" x14ac:dyDescent="0.25">
      <c r="B39">
        <v>26</v>
      </c>
      <c r="C39">
        <v>12.45751335474626</v>
      </c>
      <c r="D39">
        <v>4</v>
      </c>
      <c r="E39">
        <v>13.31441950243935</v>
      </c>
      <c r="F39">
        <v>6.6572097512196748</v>
      </c>
      <c r="H39">
        <v>26</v>
      </c>
      <c r="I39">
        <v>16.524438209809226</v>
      </c>
      <c r="J39">
        <v>9</v>
      </c>
      <c r="K39">
        <v>18.850546170511116</v>
      </c>
      <c r="L39">
        <v>6.283515390170372</v>
      </c>
      <c r="O39">
        <v>26</v>
      </c>
      <c r="P39">
        <v>17.163203078353547</v>
      </c>
      <c r="Q39">
        <v>8</v>
      </c>
      <c r="R39">
        <v>3.9658565720533971</v>
      </c>
      <c r="S39">
        <v>1.4021420376560965</v>
      </c>
      <c r="W39">
        <v>26</v>
      </c>
      <c r="X39">
        <v>26.533300077296111</v>
      </c>
      <c r="Y39">
        <v>8</v>
      </c>
      <c r="Z39">
        <v>10.576223894428859</v>
      </c>
      <c r="AA39">
        <v>3.7392598175489211</v>
      </c>
      <c r="AB39">
        <v>3.2238370426094912E-2</v>
      </c>
      <c r="AC39" t="s">
        <v>69</v>
      </c>
      <c r="AF39">
        <v>26</v>
      </c>
      <c r="AG39">
        <v>10.742655303434772</v>
      </c>
      <c r="AH39">
        <v>8</v>
      </c>
      <c r="AI39">
        <v>1.0596739422523651</v>
      </c>
      <c r="AJ39">
        <v>0.37465131520666461</v>
      </c>
      <c r="AN39">
        <v>26</v>
      </c>
      <c r="AO39">
        <v>12.343974273866575</v>
      </c>
      <c r="AP39">
        <v>8</v>
      </c>
      <c r="AQ39">
        <v>4.1959879983101764</v>
      </c>
      <c r="AR39">
        <v>1.4835057836912466</v>
      </c>
      <c r="AS39">
        <v>0.18898246593013276</v>
      </c>
    </row>
    <row r="42" spans="1:46" x14ac:dyDescent="0.25">
      <c r="A42" s="44"/>
      <c r="B42" s="44" t="s">
        <v>21</v>
      </c>
      <c r="C42" s="44"/>
      <c r="D42" s="44"/>
      <c r="E42" s="44"/>
      <c r="F42" s="44"/>
      <c r="H42" s="44" t="s">
        <v>21</v>
      </c>
      <c r="I42" s="44"/>
      <c r="J42" s="44"/>
      <c r="K42" s="44"/>
      <c r="L42" s="44"/>
      <c r="O42" s="191" t="s">
        <v>91</v>
      </c>
      <c r="P42" s="191"/>
      <c r="Q42" s="191"/>
      <c r="R42" s="191"/>
      <c r="S42" s="191"/>
      <c r="T42" s="191"/>
      <c r="U42" s="191"/>
      <c r="W42" s="191" t="s">
        <v>91</v>
      </c>
      <c r="X42" s="191"/>
      <c r="Y42" s="191"/>
      <c r="Z42" s="191"/>
      <c r="AA42" s="191"/>
      <c r="AB42" s="191"/>
      <c r="AC42" s="191"/>
      <c r="AF42" s="191" t="s">
        <v>103</v>
      </c>
      <c r="AG42" s="191"/>
      <c r="AH42" s="191"/>
      <c r="AI42" s="191"/>
      <c r="AJ42" s="191"/>
      <c r="AK42" s="191"/>
      <c r="AL42" s="191"/>
      <c r="AM42" s="191"/>
      <c r="AN42" s="191" t="s">
        <v>103</v>
      </c>
      <c r="AO42" s="191"/>
      <c r="AP42" s="191"/>
      <c r="AQ42" s="191"/>
      <c r="AR42" s="191"/>
      <c r="AS42" s="191"/>
      <c r="AT42" s="191"/>
    </row>
    <row r="43" spans="1:46" x14ac:dyDescent="0.25">
      <c r="B43" t="s">
        <v>45</v>
      </c>
      <c r="C43" t="s">
        <v>24</v>
      </c>
      <c r="D43" t="s">
        <v>25</v>
      </c>
      <c r="E43" t="s">
        <v>26</v>
      </c>
      <c r="F43" t="s">
        <v>27</v>
      </c>
      <c r="I43" t="s">
        <v>24</v>
      </c>
      <c r="J43" t="s">
        <v>25</v>
      </c>
      <c r="K43" t="s">
        <v>26</v>
      </c>
      <c r="L43" t="s">
        <v>27</v>
      </c>
      <c r="P43" t="s">
        <v>24</v>
      </c>
      <c r="Q43" t="s">
        <v>25</v>
      </c>
      <c r="R43" t="s">
        <v>26</v>
      </c>
      <c r="S43" t="s">
        <v>27</v>
      </c>
      <c r="X43" t="s">
        <v>24</v>
      </c>
      <c r="Y43" t="s">
        <v>25</v>
      </c>
      <c r="Z43" t="s">
        <v>26</v>
      </c>
      <c r="AA43" t="s">
        <v>27</v>
      </c>
      <c r="AB43" t="s">
        <v>67</v>
      </c>
      <c r="AG43" t="s">
        <v>24</v>
      </c>
      <c r="AH43" t="s">
        <v>25</v>
      </c>
      <c r="AI43" t="s">
        <v>26</v>
      </c>
      <c r="AJ43" t="s">
        <v>27</v>
      </c>
      <c r="AO43" t="s">
        <v>24</v>
      </c>
      <c r="AP43" t="s">
        <v>25</v>
      </c>
      <c r="AQ43" t="s">
        <v>26</v>
      </c>
      <c r="AR43" t="s">
        <v>27</v>
      </c>
      <c r="AS43" t="s">
        <v>79</v>
      </c>
    </row>
    <row r="44" spans="1:46" x14ac:dyDescent="0.25">
      <c r="B44">
        <v>0</v>
      </c>
      <c r="C44">
        <v>0</v>
      </c>
      <c r="D44">
        <v>4</v>
      </c>
      <c r="E44">
        <v>0</v>
      </c>
      <c r="F44">
        <v>0</v>
      </c>
      <c r="H44">
        <v>0</v>
      </c>
      <c r="I44">
        <v>0</v>
      </c>
      <c r="J44">
        <v>9</v>
      </c>
      <c r="K44">
        <v>0</v>
      </c>
      <c r="L44">
        <v>0</v>
      </c>
      <c r="O44">
        <v>0</v>
      </c>
      <c r="P44">
        <v>0</v>
      </c>
      <c r="Q44">
        <v>8</v>
      </c>
      <c r="R44">
        <v>0</v>
      </c>
      <c r="S44">
        <v>0</v>
      </c>
      <c r="W44">
        <v>0</v>
      </c>
      <c r="X44">
        <v>0</v>
      </c>
      <c r="Y44">
        <v>8</v>
      </c>
      <c r="Z44">
        <v>0</v>
      </c>
      <c r="AA44">
        <v>0</v>
      </c>
      <c r="AB44" t="e">
        <v>#DIV/0!</v>
      </c>
      <c r="AF44">
        <v>0</v>
      </c>
      <c r="AG44">
        <v>0</v>
      </c>
      <c r="AH44">
        <v>8</v>
      </c>
      <c r="AI44">
        <v>0</v>
      </c>
      <c r="AJ44">
        <v>0</v>
      </c>
      <c r="AN44">
        <v>0</v>
      </c>
      <c r="AO44">
        <v>0</v>
      </c>
      <c r="AP44">
        <v>8</v>
      </c>
      <c r="AQ44">
        <v>0</v>
      </c>
      <c r="AR44">
        <v>0</v>
      </c>
      <c r="AS44">
        <v>0</v>
      </c>
    </row>
    <row r="45" spans="1:46" x14ac:dyDescent="0.25">
      <c r="B45">
        <v>2</v>
      </c>
      <c r="C45">
        <v>0.40780392885649219</v>
      </c>
      <c r="D45">
        <v>4</v>
      </c>
      <c r="E45">
        <v>0.32308554289846464</v>
      </c>
      <c r="F45">
        <v>0.16154277144923232</v>
      </c>
      <c r="H45">
        <v>2</v>
      </c>
      <c r="I45">
        <v>0.80645629290435894</v>
      </c>
      <c r="J45">
        <v>9</v>
      </c>
      <c r="K45">
        <v>1.1604459446903912</v>
      </c>
      <c r="L45">
        <v>0.38681531489679705</v>
      </c>
      <c r="O45">
        <v>2</v>
      </c>
      <c r="P45">
        <v>3.9203490669312515</v>
      </c>
      <c r="Q45">
        <v>8</v>
      </c>
      <c r="R45">
        <v>2.4936510959355203</v>
      </c>
      <c r="S45">
        <v>0.88163879992463612</v>
      </c>
      <c r="W45">
        <v>2</v>
      </c>
      <c r="X45">
        <v>2.3005223256186391</v>
      </c>
      <c r="Y45">
        <v>8</v>
      </c>
      <c r="Z45">
        <v>0.84696746890159258</v>
      </c>
      <c r="AA45">
        <v>0.29944822035236118</v>
      </c>
      <c r="AB45">
        <v>6.9860425631833603E-2</v>
      </c>
      <c r="AF45">
        <v>2</v>
      </c>
      <c r="AG45">
        <v>0.83857747211897082</v>
      </c>
      <c r="AH45">
        <v>8</v>
      </c>
      <c r="AI45">
        <v>0.51709957269503282</v>
      </c>
      <c r="AJ45">
        <v>0.18282230720066189</v>
      </c>
      <c r="AN45">
        <v>2</v>
      </c>
      <c r="AO45">
        <v>2.0253288064535235</v>
      </c>
      <c r="AP45">
        <v>8</v>
      </c>
      <c r="AQ45">
        <v>1.9703669969308548</v>
      </c>
      <c r="AR45">
        <v>0.69662993247799032</v>
      </c>
      <c r="AS45">
        <v>5.9089205132148513E-2</v>
      </c>
    </row>
    <row r="46" spans="1:46" x14ac:dyDescent="0.25">
      <c r="B46">
        <v>4</v>
      </c>
      <c r="C46">
        <v>1.1764447992545959</v>
      </c>
      <c r="D46">
        <v>4</v>
      </c>
      <c r="E46">
        <v>1.6321927661589855</v>
      </c>
      <c r="F46">
        <v>0.81609638307949273</v>
      </c>
      <c r="H46">
        <v>4</v>
      </c>
      <c r="I46">
        <v>1.9354908708388345</v>
      </c>
      <c r="J46">
        <v>9</v>
      </c>
      <c r="K46">
        <v>1.8743502064196536</v>
      </c>
      <c r="L46">
        <v>0.62478340213988448</v>
      </c>
      <c r="O46">
        <v>4</v>
      </c>
      <c r="P46">
        <v>6.4975314456211475</v>
      </c>
      <c r="Q46">
        <v>8</v>
      </c>
      <c r="R46">
        <v>2.8340622258779451</v>
      </c>
      <c r="S46">
        <v>1.001992309111468</v>
      </c>
      <c r="W46">
        <v>4</v>
      </c>
      <c r="X46">
        <v>5.4462704165832712</v>
      </c>
      <c r="Y46">
        <v>8</v>
      </c>
      <c r="Z46">
        <v>2.0797492901631305</v>
      </c>
      <c r="AA46">
        <v>0.73530241312112909</v>
      </c>
      <c r="AB46">
        <v>0.20033183140694216</v>
      </c>
      <c r="AF46">
        <v>4</v>
      </c>
      <c r="AG46">
        <v>9.8520544395451584</v>
      </c>
      <c r="AH46">
        <v>8</v>
      </c>
      <c r="AI46">
        <v>3.9270502430893641</v>
      </c>
      <c r="AJ46">
        <v>1.3884219284743846</v>
      </c>
      <c r="AN46">
        <v>4</v>
      </c>
      <c r="AO46">
        <v>9.1544413288468789</v>
      </c>
      <c r="AP46">
        <v>8</v>
      </c>
      <c r="AQ46">
        <v>6.9677954817825301</v>
      </c>
      <c r="AR46">
        <v>2.463487717544707</v>
      </c>
      <c r="AS46">
        <v>0.3859065567093044</v>
      </c>
    </row>
    <row r="47" spans="1:46" x14ac:dyDescent="0.25">
      <c r="B47">
        <v>6</v>
      </c>
      <c r="C47">
        <v>1.3470814304269629</v>
      </c>
      <c r="D47">
        <v>4</v>
      </c>
      <c r="E47">
        <v>1.2316730353359011</v>
      </c>
      <c r="F47">
        <v>0.61583651766795056</v>
      </c>
      <c r="H47">
        <v>6</v>
      </c>
      <c r="I47">
        <v>2.0110525588126418</v>
      </c>
      <c r="J47">
        <v>9</v>
      </c>
      <c r="K47">
        <v>2.0702897826519013</v>
      </c>
      <c r="L47">
        <v>0.69009659421730041</v>
      </c>
      <c r="O47">
        <v>6</v>
      </c>
      <c r="P47">
        <v>8.7527912266812002</v>
      </c>
      <c r="Q47">
        <v>8</v>
      </c>
      <c r="R47">
        <v>3.2938598340780296</v>
      </c>
      <c r="S47">
        <v>1.1645553124772854</v>
      </c>
      <c r="W47">
        <v>6</v>
      </c>
      <c r="X47">
        <v>9.3282374433482289</v>
      </c>
      <c r="Y47">
        <v>8</v>
      </c>
      <c r="Z47">
        <v>2.8629269222381653</v>
      </c>
      <c r="AA47">
        <v>1.0121975203780691</v>
      </c>
      <c r="AB47">
        <v>0.33395056443691906</v>
      </c>
      <c r="AF47">
        <v>6</v>
      </c>
      <c r="AG47">
        <v>20.727553600049433</v>
      </c>
      <c r="AH47">
        <v>8</v>
      </c>
      <c r="AI47">
        <v>5.5247709264915947</v>
      </c>
      <c r="AJ47">
        <v>1.9533014933122457</v>
      </c>
      <c r="AN47">
        <v>6</v>
      </c>
      <c r="AO47">
        <v>18.608176542511735</v>
      </c>
      <c r="AP47">
        <v>8</v>
      </c>
      <c r="AQ47">
        <v>10.549660194149668</v>
      </c>
      <c r="AR47">
        <v>3.7298681312485096</v>
      </c>
      <c r="AS47">
        <v>0.30604059090427971</v>
      </c>
    </row>
    <row r="48" spans="1:46" x14ac:dyDescent="0.25">
      <c r="B48">
        <v>8</v>
      </c>
      <c r="C48">
        <v>1.5327012056234781</v>
      </c>
      <c r="D48">
        <v>4</v>
      </c>
      <c r="E48">
        <v>1.0421250168519529</v>
      </c>
      <c r="F48">
        <v>0.52106250842597646</v>
      </c>
      <c r="H48">
        <v>8</v>
      </c>
      <c r="I48">
        <v>2.702545796353589</v>
      </c>
      <c r="J48">
        <v>9</v>
      </c>
      <c r="K48">
        <v>2.5602370763328897</v>
      </c>
      <c r="L48">
        <v>0.85341235877762989</v>
      </c>
      <c r="O48">
        <v>8</v>
      </c>
      <c r="P48">
        <v>10.411775068135901</v>
      </c>
      <c r="Q48">
        <v>8</v>
      </c>
      <c r="R48">
        <v>3.9035313678004364</v>
      </c>
      <c r="S48">
        <v>1.3801067503730438</v>
      </c>
      <c r="W48">
        <v>8</v>
      </c>
      <c r="X48">
        <v>11.479118441244031</v>
      </c>
      <c r="Y48">
        <v>8</v>
      </c>
      <c r="Z48">
        <v>3.2337263268583816</v>
      </c>
      <c r="AA48">
        <v>1.1432949071115137</v>
      </c>
      <c r="AB48">
        <v>0.24695633407054624</v>
      </c>
      <c r="AF48">
        <v>8</v>
      </c>
      <c r="AG48">
        <v>28.760173479787266</v>
      </c>
      <c r="AH48">
        <v>8</v>
      </c>
      <c r="AI48">
        <v>7.1110270369223088</v>
      </c>
      <c r="AJ48">
        <v>2.514127719504323</v>
      </c>
      <c r="AN48">
        <v>8</v>
      </c>
      <c r="AO48">
        <v>25.498815521647977</v>
      </c>
      <c r="AP48">
        <v>8</v>
      </c>
      <c r="AQ48">
        <v>12.020783595809396</v>
      </c>
      <c r="AR48">
        <v>4.2499887978864175</v>
      </c>
      <c r="AS48">
        <v>0.26968242984311663</v>
      </c>
    </row>
    <row r="49" spans="1:46" x14ac:dyDescent="0.25">
      <c r="B49">
        <v>10</v>
      </c>
      <c r="C49">
        <v>1.7700737588097604</v>
      </c>
      <c r="D49">
        <v>4</v>
      </c>
      <c r="E49">
        <v>0.95788626123927156</v>
      </c>
      <c r="F49">
        <v>0.47894313061963578</v>
      </c>
      <c r="H49">
        <v>10</v>
      </c>
      <c r="I49">
        <v>3.7545903929795323</v>
      </c>
      <c r="J49">
        <v>9</v>
      </c>
      <c r="K49">
        <v>2.9442490670836485</v>
      </c>
      <c r="L49">
        <v>0.98141635569454955</v>
      </c>
      <c r="O49">
        <v>10</v>
      </c>
      <c r="P49">
        <v>11.261307766181048</v>
      </c>
      <c r="Q49">
        <v>8</v>
      </c>
      <c r="R49">
        <v>3.7914812613679674</v>
      </c>
      <c r="S49">
        <v>1.3404910553275071</v>
      </c>
      <c r="W49">
        <v>10</v>
      </c>
      <c r="X49">
        <v>13.665750190960093</v>
      </c>
      <c r="Y49">
        <v>8</v>
      </c>
      <c r="Z49">
        <v>3.4453278734448043</v>
      </c>
      <c r="AA49">
        <v>1.2181073513619241</v>
      </c>
      <c r="AB49">
        <v>0.10090607745285214</v>
      </c>
      <c r="AF49">
        <v>10</v>
      </c>
      <c r="AG49">
        <v>33.661925206153064</v>
      </c>
      <c r="AH49">
        <v>8</v>
      </c>
      <c r="AI49">
        <v>8.1430533169743295</v>
      </c>
      <c r="AJ49">
        <v>2.8790041099980783</v>
      </c>
      <c r="AN49">
        <v>10</v>
      </c>
      <c r="AO49">
        <v>29.035315952138411</v>
      </c>
      <c r="AP49">
        <v>8</v>
      </c>
      <c r="AQ49">
        <v>11.145318496043039</v>
      </c>
      <c r="AR49">
        <v>3.940465143517943</v>
      </c>
      <c r="AS49">
        <v>0.20362328326966966</v>
      </c>
    </row>
    <row r="50" spans="1:46" x14ac:dyDescent="0.25">
      <c r="B50">
        <v>12</v>
      </c>
      <c r="C50">
        <v>1.7057751799338936</v>
      </c>
      <c r="D50">
        <v>4</v>
      </c>
      <c r="E50">
        <v>1.0403792275625106</v>
      </c>
      <c r="F50">
        <v>0.52018961378125528</v>
      </c>
      <c r="H50">
        <v>12</v>
      </c>
      <c r="I50">
        <v>4.5292208442331079</v>
      </c>
      <c r="J50">
        <v>9</v>
      </c>
      <c r="K50">
        <v>4.4466382480777256</v>
      </c>
      <c r="L50">
        <v>1.4822127493592419</v>
      </c>
      <c r="O50">
        <v>12</v>
      </c>
      <c r="P50">
        <v>11.954630772898048</v>
      </c>
      <c r="Q50">
        <v>8</v>
      </c>
      <c r="R50">
        <v>4.1679012036423648</v>
      </c>
      <c r="S50">
        <v>1.4735756022055448</v>
      </c>
      <c r="W50">
        <v>12</v>
      </c>
      <c r="X50">
        <v>14.941717760407506</v>
      </c>
      <c r="Y50">
        <v>8</v>
      </c>
      <c r="Z50">
        <v>3.764279478152631</v>
      </c>
      <c r="AA50">
        <v>1.3308737726415418</v>
      </c>
      <c r="AB50">
        <v>9.9038435756858514E-2</v>
      </c>
      <c r="AF50">
        <v>12</v>
      </c>
      <c r="AG50">
        <v>34.563532765357039</v>
      </c>
      <c r="AH50">
        <v>8</v>
      </c>
      <c r="AI50">
        <v>8.3623228876708868</v>
      </c>
      <c r="AJ50">
        <v>2.9565276101717779</v>
      </c>
      <c r="AN50">
        <v>12</v>
      </c>
      <c r="AO50">
        <v>30.960119100385572</v>
      </c>
      <c r="AP50">
        <v>8</v>
      </c>
      <c r="AQ50">
        <v>10.100380312833311</v>
      </c>
      <c r="AR50">
        <v>3.5710237058837677</v>
      </c>
      <c r="AS50">
        <v>0.25092015623395147</v>
      </c>
    </row>
    <row r="51" spans="1:46" x14ac:dyDescent="0.25">
      <c r="B51">
        <v>14</v>
      </c>
      <c r="C51">
        <v>1.7396262869909052</v>
      </c>
      <c r="D51">
        <v>4</v>
      </c>
      <c r="E51">
        <v>1.5553016481648791</v>
      </c>
      <c r="F51">
        <v>0.77765082408243957</v>
      </c>
      <c r="H51">
        <v>14</v>
      </c>
      <c r="I51">
        <v>4.757543394294709</v>
      </c>
      <c r="J51">
        <v>9</v>
      </c>
      <c r="K51">
        <v>5.1505487543132631</v>
      </c>
      <c r="L51">
        <v>1.7168495847710876</v>
      </c>
      <c r="O51">
        <v>14</v>
      </c>
      <c r="P51">
        <v>12.218777482879018</v>
      </c>
      <c r="Q51">
        <v>8</v>
      </c>
      <c r="R51">
        <v>4.2609912201584867</v>
      </c>
      <c r="S51">
        <v>1.5064878931752035</v>
      </c>
      <c r="W51">
        <v>14</v>
      </c>
      <c r="X51">
        <v>15.47142761556505</v>
      </c>
      <c r="Y51">
        <v>8</v>
      </c>
      <c r="Z51">
        <v>3.9592280897167673</v>
      </c>
      <c r="AA51">
        <v>1.3997985152514933</v>
      </c>
      <c r="AB51">
        <v>9.9803666264676807E-2</v>
      </c>
      <c r="AF51">
        <v>14</v>
      </c>
      <c r="AG51">
        <v>33.745874611264668</v>
      </c>
      <c r="AH51">
        <v>8</v>
      </c>
      <c r="AI51">
        <v>8.0563186171296799</v>
      </c>
      <c r="AJ51">
        <v>2.8483387627859127</v>
      </c>
      <c r="AN51">
        <v>14</v>
      </c>
      <c r="AO51">
        <v>30.959498719998514</v>
      </c>
      <c r="AP51">
        <v>8</v>
      </c>
      <c r="AQ51">
        <v>10.193058473618589</v>
      </c>
      <c r="AR51">
        <v>3.6037903838633514</v>
      </c>
      <c r="AS51">
        <v>0.29723275798646553</v>
      </c>
    </row>
    <row r="52" spans="1:46" x14ac:dyDescent="0.25">
      <c r="B52">
        <v>16</v>
      </c>
      <c r="C52">
        <v>1.7885258671605084</v>
      </c>
      <c r="D52">
        <v>4</v>
      </c>
      <c r="E52">
        <v>0.56314951249797995</v>
      </c>
      <c r="F52">
        <v>0.28157475624898998</v>
      </c>
      <c r="H52">
        <v>16</v>
      </c>
      <c r="I52">
        <v>4.9013985490671415</v>
      </c>
      <c r="J52">
        <v>9</v>
      </c>
      <c r="K52">
        <v>5.6366444930378359</v>
      </c>
      <c r="L52">
        <v>1.8788814976792787</v>
      </c>
      <c r="O52">
        <v>16</v>
      </c>
      <c r="P52">
        <v>12.532079525828836</v>
      </c>
      <c r="Q52">
        <v>8</v>
      </c>
      <c r="R52">
        <v>3.9611379364988295</v>
      </c>
      <c r="S52">
        <v>1.400473748056805</v>
      </c>
      <c r="W52">
        <v>16</v>
      </c>
      <c r="X52">
        <v>16.149900023988149</v>
      </c>
      <c r="Y52">
        <v>8</v>
      </c>
      <c r="Z52">
        <v>4.0962647504051999</v>
      </c>
      <c r="AA52">
        <v>1.4482482912734687</v>
      </c>
      <c r="AB52">
        <v>9.1375344975780939E-2</v>
      </c>
      <c r="AF52">
        <v>16</v>
      </c>
      <c r="AG52">
        <v>33.589368316598176</v>
      </c>
      <c r="AH52">
        <v>8</v>
      </c>
      <c r="AI52">
        <v>8.0971977682529097</v>
      </c>
      <c r="AJ52">
        <v>2.8627917252701054</v>
      </c>
      <c r="AN52">
        <v>16</v>
      </c>
      <c r="AO52">
        <v>30.472921744438985</v>
      </c>
      <c r="AP52">
        <v>8</v>
      </c>
      <c r="AQ52">
        <v>10.413251687402566</v>
      </c>
      <c r="AR52">
        <v>3.681640441182306</v>
      </c>
      <c r="AS52">
        <v>0.27484852802323989</v>
      </c>
    </row>
    <row r="53" spans="1:46" x14ac:dyDescent="0.25">
      <c r="B53">
        <v>18</v>
      </c>
      <c r="C53">
        <v>1.6030253168745325</v>
      </c>
      <c r="D53">
        <v>4</v>
      </c>
      <c r="E53">
        <v>0.56836868502450522</v>
      </c>
      <c r="F53">
        <v>0.28418434251225261</v>
      </c>
      <c r="H53">
        <v>18</v>
      </c>
      <c r="I53">
        <v>5.0729979954968183</v>
      </c>
      <c r="J53">
        <v>9</v>
      </c>
      <c r="K53">
        <v>6.0187629530711479</v>
      </c>
      <c r="L53">
        <v>2.0062543176903826</v>
      </c>
      <c r="O53">
        <v>18</v>
      </c>
      <c r="P53">
        <v>12.554270409044584</v>
      </c>
      <c r="Q53">
        <v>8</v>
      </c>
      <c r="R53">
        <v>4.19639427342858</v>
      </c>
      <c r="S53">
        <v>1.4836494236368718</v>
      </c>
      <c r="W53">
        <v>18</v>
      </c>
      <c r="X53">
        <v>16.306370755367936</v>
      </c>
      <c r="Y53">
        <v>8</v>
      </c>
      <c r="Z53">
        <v>4.3524659108165213</v>
      </c>
      <c r="AA53">
        <v>1.5388290802108224</v>
      </c>
      <c r="AB53">
        <v>9.588803300835029E-2</v>
      </c>
      <c r="AF53">
        <v>18</v>
      </c>
      <c r="AG53">
        <v>33.300698124402054</v>
      </c>
      <c r="AH53">
        <v>8</v>
      </c>
      <c r="AI53">
        <v>8.0489478372739125</v>
      </c>
      <c r="AJ53">
        <v>2.8457327985765897</v>
      </c>
      <c r="AN53">
        <v>18</v>
      </c>
      <c r="AO53">
        <v>29.901141051340957</v>
      </c>
      <c r="AP53">
        <v>8</v>
      </c>
      <c r="AQ53">
        <v>10.111257679525327</v>
      </c>
      <c r="AR53">
        <v>3.5748694357584565</v>
      </c>
      <c r="AS53">
        <v>0.25455579384970339</v>
      </c>
    </row>
    <row r="54" spans="1:46" x14ac:dyDescent="0.25">
      <c r="B54">
        <v>20</v>
      </c>
      <c r="C54">
        <v>1.6302090798689464</v>
      </c>
      <c r="D54">
        <v>4</v>
      </c>
      <c r="E54">
        <v>0.7381111615102528</v>
      </c>
      <c r="F54">
        <v>0.3690555807551264</v>
      </c>
      <c r="H54">
        <v>20</v>
      </c>
      <c r="I54">
        <v>5.1399234118781116</v>
      </c>
      <c r="J54">
        <v>9</v>
      </c>
      <c r="K54">
        <v>6.2016740576397922</v>
      </c>
      <c r="L54">
        <v>2.0672246858799306</v>
      </c>
      <c r="O54">
        <v>20</v>
      </c>
      <c r="P54">
        <v>12.665792130856843</v>
      </c>
      <c r="Q54">
        <v>8</v>
      </c>
      <c r="R54">
        <v>3.7226468866926603</v>
      </c>
      <c r="S54">
        <v>1.3161544287716846</v>
      </c>
      <c r="W54">
        <v>20</v>
      </c>
      <c r="X54">
        <v>16.184180843885382</v>
      </c>
      <c r="Y54">
        <v>8</v>
      </c>
      <c r="Z54">
        <v>4.2445846272046914</v>
      </c>
      <c r="AA54">
        <v>1.5006872866083054</v>
      </c>
      <c r="AB54">
        <v>0.1099165240504863</v>
      </c>
      <c r="AF54">
        <v>20</v>
      </c>
      <c r="AG54">
        <v>32.506835250783233</v>
      </c>
      <c r="AH54">
        <v>8</v>
      </c>
      <c r="AI54">
        <v>7.8243495267403134</v>
      </c>
      <c r="AJ54">
        <v>2.7663253043659144</v>
      </c>
      <c r="AN54">
        <v>20</v>
      </c>
      <c r="AO54">
        <v>29.281760337513035</v>
      </c>
      <c r="AP54">
        <v>8</v>
      </c>
      <c r="AQ54">
        <v>9.9797000075410498</v>
      </c>
      <c r="AR54">
        <v>3.5283567747698577</v>
      </c>
      <c r="AS54">
        <v>0.26150052373612864</v>
      </c>
    </row>
    <row r="55" spans="1:46" x14ac:dyDescent="0.25">
      <c r="B55">
        <v>22</v>
      </c>
      <c r="C55">
        <v>1.0467899664788243</v>
      </c>
      <c r="D55">
        <v>4</v>
      </c>
      <c r="E55">
        <v>0.55440752835313312</v>
      </c>
      <c r="F55">
        <v>0.27720376417656656</v>
      </c>
      <c r="H55">
        <v>22</v>
      </c>
      <c r="I55">
        <v>4.9803654942747198</v>
      </c>
      <c r="J55">
        <v>9</v>
      </c>
      <c r="K55">
        <v>6.3587249103928354</v>
      </c>
      <c r="L55">
        <v>2.119574970130945</v>
      </c>
      <c r="O55">
        <v>22</v>
      </c>
      <c r="P55">
        <v>12.999634775247838</v>
      </c>
      <c r="Q55">
        <v>8</v>
      </c>
      <c r="R55">
        <v>4.0673124646900627</v>
      </c>
      <c r="S55">
        <v>1.4380121124934566</v>
      </c>
      <c r="W55">
        <v>22</v>
      </c>
      <c r="X55">
        <v>16.606033571119127</v>
      </c>
      <c r="Y55">
        <v>8</v>
      </c>
      <c r="Z55">
        <v>4.4020092676566032</v>
      </c>
      <c r="AA55">
        <v>1.5563453020030058</v>
      </c>
      <c r="AB55">
        <v>0.11753499613963755</v>
      </c>
      <c r="AF55">
        <v>22</v>
      </c>
      <c r="AG55">
        <v>32.468008453669505</v>
      </c>
      <c r="AH55">
        <v>8</v>
      </c>
      <c r="AI55">
        <v>7.6887692488303339</v>
      </c>
      <c r="AJ55">
        <v>2.7183904374132628</v>
      </c>
      <c r="AN55">
        <v>22</v>
      </c>
      <c r="AO55">
        <v>28.778749706236084</v>
      </c>
      <c r="AP55">
        <v>8</v>
      </c>
      <c r="AQ55">
        <v>9.5713474484280372</v>
      </c>
      <c r="AR55">
        <v>3.3839823429380118</v>
      </c>
      <c r="AS55">
        <v>0.23294607455841382</v>
      </c>
    </row>
    <row r="56" spans="1:46" x14ac:dyDescent="0.25">
      <c r="B56">
        <v>24</v>
      </c>
      <c r="C56">
        <v>1.3019046222304009</v>
      </c>
      <c r="D56">
        <v>4</v>
      </c>
      <c r="E56">
        <v>0.60518177030615461</v>
      </c>
      <c r="F56">
        <v>0.3025908851530773</v>
      </c>
      <c r="H56">
        <v>24</v>
      </c>
      <c r="I56">
        <v>4.8414427087997796</v>
      </c>
      <c r="J56">
        <v>9</v>
      </c>
      <c r="K56">
        <v>6.1762370365462891</v>
      </c>
      <c r="L56">
        <v>2.058745678848763</v>
      </c>
      <c r="O56">
        <v>24</v>
      </c>
      <c r="P56">
        <v>13.25045473324019</v>
      </c>
      <c r="Q56">
        <v>8</v>
      </c>
      <c r="R56">
        <v>4.2705440705464062</v>
      </c>
      <c r="S56">
        <v>1.5098653358196827</v>
      </c>
      <c r="W56">
        <v>24</v>
      </c>
      <c r="X56">
        <v>16.326346113391981</v>
      </c>
      <c r="Y56">
        <v>8</v>
      </c>
      <c r="Z56">
        <v>4.725335978125214</v>
      </c>
      <c r="AA56">
        <v>1.670658556758553</v>
      </c>
      <c r="AB56">
        <v>0.17029367331452161</v>
      </c>
      <c r="AF56">
        <v>24</v>
      </c>
      <c r="AG56">
        <v>31.426681269711914</v>
      </c>
      <c r="AH56">
        <v>8</v>
      </c>
      <c r="AI56">
        <v>7.5052004382035049</v>
      </c>
      <c r="AJ56">
        <v>2.6534890620089731</v>
      </c>
      <c r="AN56">
        <v>24</v>
      </c>
      <c r="AO56">
        <v>28.657289923321223</v>
      </c>
      <c r="AP56">
        <v>8</v>
      </c>
      <c r="AQ56">
        <v>10.366401122896448</v>
      </c>
      <c r="AR56">
        <v>3.6650762652499593</v>
      </c>
      <c r="AS56">
        <v>0.29575952715987552</v>
      </c>
    </row>
    <row r="57" spans="1:46" x14ac:dyDescent="0.25">
      <c r="B57">
        <v>26</v>
      </c>
      <c r="C57">
        <v>1.0952054978683035</v>
      </c>
      <c r="D57">
        <v>4</v>
      </c>
      <c r="E57">
        <v>1.2354311681150887</v>
      </c>
      <c r="F57">
        <v>0.61771558405754434</v>
      </c>
      <c r="H57">
        <v>26</v>
      </c>
      <c r="I57">
        <v>5.0406675961633471</v>
      </c>
      <c r="J57">
        <v>9</v>
      </c>
      <c r="K57">
        <v>6.3096989466895446</v>
      </c>
      <c r="L57">
        <v>2.1032329822298483</v>
      </c>
      <c r="O57">
        <v>26</v>
      </c>
      <c r="P57">
        <v>13.813106434119778</v>
      </c>
      <c r="Q57">
        <v>8</v>
      </c>
      <c r="R57">
        <v>4.3835477705759303</v>
      </c>
      <c r="S57">
        <v>1.5498181771147062</v>
      </c>
      <c r="W57">
        <v>26</v>
      </c>
      <c r="X57">
        <v>16.213772767391657</v>
      </c>
      <c r="Y57">
        <v>8</v>
      </c>
      <c r="Z57">
        <v>4.5340701976705322</v>
      </c>
      <c r="AA57">
        <v>1.6030358915743315</v>
      </c>
      <c r="AB57">
        <v>0.22701086045506857</v>
      </c>
      <c r="AF57">
        <v>26</v>
      </c>
      <c r="AG57">
        <v>30.605790038888639</v>
      </c>
      <c r="AH57">
        <v>8</v>
      </c>
      <c r="AI57">
        <v>7.1695086208000864</v>
      </c>
      <c r="AJ57">
        <v>2.5348040817715765</v>
      </c>
      <c r="AN57">
        <v>26</v>
      </c>
      <c r="AO57">
        <v>28.093728724958421</v>
      </c>
      <c r="AP57">
        <v>8</v>
      </c>
      <c r="AQ57">
        <v>10.347074813866545</v>
      </c>
      <c r="AR57">
        <v>3.6582433831647836</v>
      </c>
      <c r="AS57">
        <v>0.31250798276386205</v>
      </c>
    </row>
    <row r="60" spans="1:46" x14ac:dyDescent="0.25">
      <c r="A60" s="44"/>
      <c r="B60" s="44" t="s">
        <v>22</v>
      </c>
      <c r="C60" s="44"/>
      <c r="D60" s="44"/>
      <c r="E60" s="44"/>
      <c r="F60" s="44"/>
      <c r="H60" s="44" t="s">
        <v>22</v>
      </c>
      <c r="I60" s="44"/>
      <c r="J60" s="44"/>
      <c r="K60" s="44"/>
      <c r="L60" s="44"/>
      <c r="O60" s="191" t="s">
        <v>92</v>
      </c>
      <c r="P60" s="191"/>
      <c r="Q60" s="191"/>
      <c r="R60" s="191"/>
      <c r="S60" s="191"/>
      <c r="T60" s="191"/>
      <c r="U60" s="191"/>
      <c r="W60" s="191" t="s">
        <v>92</v>
      </c>
      <c r="X60" s="191"/>
      <c r="Y60" s="191"/>
      <c r="Z60" s="191"/>
      <c r="AA60" s="191"/>
      <c r="AB60" s="191"/>
      <c r="AC60" s="191"/>
      <c r="AF60" s="191" t="s">
        <v>104</v>
      </c>
      <c r="AG60" s="191"/>
      <c r="AH60" s="191"/>
      <c r="AI60" s="191"/>
      <c r="AJ60" s="191"/>
      <c r="AK60" s="191"/>
      <c r="AL60" s="191"/>
      <c r="AN60" s="191" t="s">
        <v>104</v>
      </c>
      <c r="AO60" s="191"/>
      <c r="AP60" s="191"/>
      <c r="AQ60" s="191"/>
      <c r="AR60" s="191"/>
      <c r="AS60" s="191"/>
      <c r="AT60" s="191"/>
    </row>
    <row r="61" spans="1:46" x14ac:dyDescent="0.25">
      <c r="B61" t="s">
        <v>45</v>
      </c>
      <c r="C61" t="s">
        <v>24</v>
      </c>
      <c r="D61" t="s">
        <v>25</v>
      </c>
      <c r="E61" t="s">
        <v>26</v>
      </c>
      <c r="F61" t="s">
        <v>27</v>
      </c>
      <c r="I61" t="s">
        <v>24</v>
      </c>
      <c r="J61" t="s">
        <v>25</v>
      </c>
      <c r="K61" t="s">
        <v>26</v>
      </c>
      <c r="L61" t="s">
        <v>27</v>
      </c>
      <c r="P61" t="s">
        <v>24</v>
      </c>
      <c r="Q61" t="s">
        <v>25</v>
      </c>
      <c r="R61" t="s">
        <v>26</v>
      </c>
      <c r="S61" t="s">
        <v>27</v>
      </c>
      <c r="X61" t="s">
        <v>24</v>
      </c>
      <c r="Y61" t="s">
        <v>25</v>
      </c>
      <c r="Z61" t="s">
        <v>26</v>
      </c>
      <c r="AA61" t="s">
        <v>27</v>
      </c>
      <c r="AB61" t="s">
        <v>68</v>
      </c>
      <c r="AG61" t="s">
        <v>24</v>
      </c>
      <c r="AH61" t="s">
        <v>25</v>
      </c>
      <c r="AI61" t="s">
        <v>26</v>
      </c>
      <c r="AJ61" t="s">
        <v>27</v>
      </c>
      <c r="AO61" t="s">
        <v>24</v>
      </c>
      <c r="AP61" t="s">
        <v>25</v>
      </c>
      <c r="AQ61" t="s">
        <v>26</v>
      </c>
      <c r="AR61" t="s">
        <v>27</v>
      </c>
      <c r="AS61" t="s">
        <v>80</v>
      </c>
    </row>
    <row r="62" spans="1:46" x14ac:dyDescent="0.25">
      <c r="B62">
        <v>0</v>
      </c>
      <c r="C62">
        <v>0</v>
      </c>
      <c r="D62">
        <v>4</v>
      </c>
      <c r="E62">
        <v>0</v>
      </c>
      <c r="F62">
        <v>0</v>
      </c>
      <c r="H62">
        <v>0</v>
      </c>
      <c r="I62">
        <v>0</v>
      </c>
      <c r="J62">
        <v>9</v>
      </c>
      <c r="K62">
        <v>0</v>
      </c>
      <c r="L62">
        <v>0</v>
      </c>
      <c r="O62">
        <v>0</v>
      </c>
      <c r="P62">
        <v>0</v>
      </c>
      <c r="Q62">
        <v>8</v>
      </c>
      <c r="R62">
        <v>0</v>
      </c>
      <c r="S62">
        <v>0</v>
      </c>
      <c r="W62">
        <v>0</v>
      </c>
      <c r="X62">
        <v>0</v>
      </c>
      <c r="Y62">
        <v>8</v>
      </c>
      <c r="Z62">
        <v>0</v>
      </c>
      <c r="AA62">
        <v>0</v>
      </c>
      <c r="AB62" t="e">
        <v>#DIV/0!</v>
      </c>
      <c r="AF62">
        <v>0</v>
      </c>
      <c r="AG62">
        <v>0</v>
      </c>
      <c r="AH62">
        <v>8</v>
      </c>
      <c r="AI62">
        <v>0</v>
      </c>
      <c r="AJ62">
        <v>0</v>
      </c>
      <c r="AN62">
        <v>0</v>
      </c>
      <c r="AO62">
        <v>0</v>
      </c>
      <c r="AP62">
        <v>8</v>
      </c>
      <c r="AQ62">
        <v>0</v>
      </c>
      <c r="AR62">
        <v>0</v>
      </c>
    </row>
    <row r="63" spans="1:46" x14ac:dyDescent="0.25">
      <c r="B63">
        <v>2</v>
      </c>
      <c r="C63">
        <v>0.13458618853730181</v>
      </c>
      <c r="D63">
        <v>4</v>
      </c>
      <c r="E63">
        <v>0.82528094148674824</v>
      </c>
      <c r="F63">
        <v>0.41264047074337412</v>
      </c>
      <c r="H63">
        <v>2</v>
      </c>
      <c r="I63">
        <v>0.49636917652089352</v>
      </c>
      <c r="J63">
        <v>9</v>
      </c>
      <c r="K63">
        <v>0.79347229906114092</v>
      </c>
      <c r="L63">
        <v>0.26449076635371366</v>
      </c>
      <c r="O63">
        <v>2</v>
      </c>
      <c r="P63">
        <v>-0.14014499148015852</v>
      </c>
      <c r="Q63">
        <v>8</v>
      </c>
      <c r="R63">
        <v>0.85207864612841622</v>
      </c>
      <c r="S63">
        <v>0.30125529439082782</v>
      </c>
      <c r="W63">
        <v>2</v>
      </c>
      <c r="X63">
        <v>-6.533087494015874E-2</v>
      </c>
      <c r="Y63">
        <v>8</v>
      </c>
      <c r="Z63">
        <v>0.40333336696135635</v>
      </c>
      <c r="AA63">
        <v>0.14259987942858862</v>
      </c>
      <c r="AB63">
        <v>0.42028185849504834</v>
      </c>
      <c r="AF63">
        <v>2</v>
      </c>
      <c r="AG63">
        <v>11.347686672269353</v>
      </c>
      <c r="AH63">
        <v>8</v>
      </c>
      <c r="AI63">
        <v>1.4711000278714219</v>
      </c>
      <c r="AJ63">
        <v>0.52011240275580073</v>
      </c>
      <c r="AN63">
        <v>2</v>
      </c>
      <c r="AO63">
        <v>10.867465997933039</v>
      </c>
      <c r="AP63">
        <v>8</v>
      </c>
      <c r="AQ63">
        <v>8.711490877916134</v>
      </c>
      <c r="AR63">
        <v>3.0799771370096241</v>
      </c>
    </row>
    <row r="64" spans="1:46" x14ac:dyDescent="0.25">
      <c r="B64">
        <v>4</v>
      </c>
      <c r="C64">
        <v>0.39460460742171755</v>
      </c>
      <c r="D64">
        <v>4</v>
      </c>
      <c r="E64">
        <v>0.64345161845407906</v>
      </c>
      <c r="F64">
        <v>0.32172580922703953</v>
      </c>
      <c r="H64">
        <v>4</v>
      </c>
      <c r="I64">
        <v>1.1304298624571973</v>
      </c>
      <c r="J64">
        <v>9</v>
      </c>
      <c r="K64">
        <v>1.1483415278209612</v>
      </c>
      <c r="L64">
        <v>0.38278050927365376</v>
      </c>
      <c r="O64">
        <v>4</v>
      </c>
      <c r="P64">
        <v>3.4268827450389922E-2</v>
      </c>
      <c r="Q64">
        <v>8</v>
      </c>
      <c r="R64">
        <v>1.0543310839933744</v>
      </c>
      <c r="S64">
        <v>0.37276232955373917</v>
      </c>
      <c r="W64">
        <v>4</v>
      </c>
      <c r="X64">
        <v>0.24649734525466377</v>
      </c>
      <c r="Y64">
        <v>8</v>
      </c>
      <c r="Z64">
        <v>0.29988709775143535</v>
      </c>
      <c r="AA64">
        <v>0.10602610020519648</v>
      </c>
      <c r="AB64">
        <v>0.29646013295661555</v>
      </c>
      <c r="AF64">
        <v>4</v>
      </c>
      <c r="AG64">
        <v>24.056064164746665</v>
      </c>
      <c r="AH64">
        <v>8</v>
      </c>
      <c r="AI64">
        <v>8.2982839422242876</v>
      </c>
      <c r="AJ64">
        <v>2.9338864238791151</v>
      </c>
      <c r="AN64">
        <v>4</v>
      </c>
      <c r="AO64">
        <v>26.289711519632018</v>
      </c>
      <c r="AP64">
        <v>8</v>
      </c>
      <c r="AQ64">
        <v>12.670010014811519</v>
      </c>
      <c r="AR64">
        <v>4.4795249995873467</v>
      </c>
    </row>
    <row r="65" spans="2:44" x14ac:dyDescent="0.25">
      <c r="B65">
        <v>6</v>
      </c>
      <c r="C65">
        <v>0.68392481265100924</v>
      </c>
      <c r="D65">
        <v>4</v>
      </c>
      <c r="E65">
        <v>0.72238223992751716</v>
      </c>
      <c r="F65">
        <v>0.36119111996375858</v>
      </c>
      <c r="H65">
        <v>6</v>
      </c>
      <c r="I65">
        <v>2.0583358242815843</v>
      </c>
      <c r="J65">
        <v>9</v>
      </c>
      <c r="K65">
        <v>2.2042173840456289</v>
      </c>
      <c r="L65">
        <v>0.73473912801520969</v>
      </c>
      <c r="O65">
        <v>6</v>
      </c>
      <c r="P65">
        <v>0.22514658960951736</v>
      </c>
      <c r="Q65">
        <v>8</v>
      </c>
      <c r="R65">
        <v>0.88649772251069692</v>
      </c>
      <c r="S65">
        <v>0.31342427554687202</v>
      </c>
      <c r="W65">
        <v>6</v>
      </c>
      <c r="X65">
        <v>0.28898022159003373</v>
      </c>
      <c r="Y65">
        <v>8</v>
      </c>
      <c r="Z65">
        <v>0.6441182907983376</v>
      </c>
      <c r="AA65">
        <v>0.22773020565489654</v>
      </c>
      <c r="AB65">
        <v>0.42324886732583367</v>
      </c>
      <c r="AF65">
        <v>6</v>
      </c>
      <c r="AG65">
        <v>31.925976134270321</v>
      </c>
      <c r="AH65">
        <v>8</v>
      </c>
      <c r="AI65">
        <v>6.8457783456050008</v>
      </c>
      <c r="AJ65">
        <v>2.4203481453386599</v>
      </c>
      <c r="AN65">
        <v>6</v>
      </c>
      <c r="AO65">
        <v>39.685217081412382</v>
      </c>
      <c r="AP65">
        <v>8</v>
      </c>
      <c r="AQ65">
        <v>9.5369671180983051</v>
      </c>
      <c r="AR65">
        <v>3.3718270605802183</v>
      </c>
    </row>
    <row r="66" spans="2:44" x14ac:dyDescent="0.25">
      <c r="B66">
        <v>8</v>
      </c>
      <c r="C66">
        <v>1.1985671623569141</v>
      </c>
      <c r="D66">
        <v>4</v>
      </c>
      <c r="E66">
        <v>0.94710410065427819</v>
      </c>
      <c r="F66">
        <v>0.4735520503271391</v>
      </c>
      <c r="H66">
        <v>8</v>
      </c>
      <c r="I66">
        <v>2.6880633000710881</v>
      </c>
      <c r="J66">
        <v>9</v>
      </c>
      <c r="K66">
        <v>2.7434090241310192</v>
      </c>
      <c r="L66">
        <v>0.91446967471033969</v>
      </c>
      <c r="O66">
        <v>8</v>
      </c>
      <c r="P66">
        <v>0.11612308041105726</v>
      </c>
      <c r="Q66">
        <v>8</v>
      </c>
      <c r="R66">
        <v>1.0884623877348496</v>
      </c>
      <c r="S66">
        <v>0.38482956771690663</v>
      </c>
      <c r="W66">
        <v>8</v>
      </c>
      <c r="X66">
        <v>0.6385955002379865</v>
      </c>
      <c r="Y66">
        <v>8</v>
      </c>
      <c r="Z66">
        <v>0.53570019133723934</v>
      </c>
      <c r="AA66">
        <v>0.18939861898874646</v>
      </c>
      <c r="AB66">
        <v>8.7123068701345202E-2</v>
      </c>
      <c r="AF66">
        <v>8</v>
      </c>
      <c r="AG66">
        <v>37.539242461129938</v>
      </c>
      <c r="AH66">
        <v>8</v>
      </c>
      <c r="AI66">
        <v>7.6138332955190782</v>
      </c>
      <c r="AJ66">
        <v>2.6918965770427294</v>
      </c>
      <c r="AN66">
        <v>8</v>
      </c>
      <c r="AO66">
        <v>46.063003108462226</v>
      </c>
      <c r="AP66">
        <v>8</v>
      </c>
      <c r="AQ66">
        <v>7.8098891140350037</v>
      </c>
      <c r="AR66">
        <v>2.7612127764245744</v>
      </c>
    </row>
    <row r="67" spans="2:44" x14ac:dyDescent="0.25">
      <c r="B67">
        <v>10</v>
      </c>
      <c r="C67">
        <v>1.1031503710274131</v>
      </c>
      <c r="D67">
        <v>4</v>
      </c>
      <c r="E67">
        <v>0.48020902722807901</v>
      </c>
      <c r="F67">
        <v>0.24010451361403951</v>
      </c>
      <c r="H67">
        <v>10</v>
      </c>
      <c r="I67">
        <v>3.2839401772339358</v>
      </c>
      <c r="J67">
        <v>9</v>
      </c>
      <c r="K67">
        <v>2.8794123839814478</v>
      </c>
      <c r="L67">
        <v>0.95980412799381598</v>
      </c>
      <c r="O67">
        <v>10</v>
      </c>
      <c r="P67">
        <v>0.30368897762942748</v>
      </c>
      <c r="Q67">
        <v>8</v>
      </c>
      <c r="R67">
        <v>1.0533967475519168</v>
      </c>
      <c r="S67">
        <v>0.372431991736907</v>
      </c>
      <c r="W67">
        <v>10</v>
      </c>
      <c r="X67">
        <v>1.0670294504840512</v>
      </c>
      <c r="Y67">
        <v>8</v>
      </c>
      <c r="Z67">
        <v>0.45443155181434813</v>
      </c>
      <c r="AA67">
        <v>0.16066581593652574</v>
      </c>
      <c r="AB67">
        <v>5.8742187168698494E-2</v>
      </c>
      <c r="AF67">
        <v>10</v>
      </c>
      <c r="AG67">
        <v>40.117457505387307</v>
      </c>
      <c r="AH67">
        <v>8</v>
      </c>
      <c r="AI67">
        <v>8.1463713171864836</v>
      </c>
      <c r="AJ67">
        <v>2.8801772002230748</v>
      </c>
      <c r="AN67">
        <v>10</v>
      </c>
      <c r="AO67">
        <v>49.048715920939806</v>
      </c>
      <c r="AP67">
        <v>8</v>
      </c>
      <c r="AQ67">
        <v>6.7725569865640702</v>
      </c>
      <c r="AR67">
        <v>2.3944604855858915</v>
      </c>
    </row>
    <row r="68" spans="2:44" x14ac:dyDescent="0.25">
      <c r="B68">
        <v>12</v>
      </c>
      <c r="C68">
        <v>1.4805108061689687</v>
      </c>
      <c r="D68">
        <v>4</v>
      </c>
      <c r="E68">
        <v>0.8291291807027199</v>
      </c>
      <c r="F68">
        <v>0.41456459035135995</v>
      </c>
      <c r="H68">
        <v>12</v>
      </c>
      <c r="I68">
        <v>3.5573677760219917</v>
      </c>
      <c r="J68">
        <v>9</v>
      </c>
      <c r="K68">
        <v>2.9603652564084504</v>
      </c>
      <c r="L68">
        <v>0.98678841880281676</v>
      </c>
      <c r="O68">
        <v>12</v>
      </c>
      <c r="P68">
        <v>0.31147178930670871</v>
      </c>
      <c r="Q68">
        <v>8</v>
      </c>
      <c r="R68">
        <v>0.93216678171971323</v>
      </c>
      <c r="S68">
        <v>0.32957072627542472</v>
      </c>
      <c r="W68">
        <v>12</v>
      </c>
      <c r="X68">
        <v>1.1685050924331915</v>
      </c>
      <c r="Y68">
        <v>8</v>
      </c>
      <c r="Z68">
        <v>0.40012878805605934</v>
      </c>
      <c r="AA68">
        <v>0.1414668896911972</v>
      </c>
      <c r="AB68">
        <v>2.0803709795963396E-2</v>
      </c>
      <c r="AF68">
        <v>12</v>
      </c>
      <c r="AG68">
        <v>41.016758811822797</v>
      </c>
      <c r="AH68">
        <v>8</v>
      </c>
      <c r="AI68">
        <v>7.8319736563954638</v>
      </c>
      <c r="AJ68">
        <v>2.7690208412558155</v>
      </c>
      <c r="AN68">
        <v>12</v>
      </c>
      <c r="AO68">
        <v>50.307727793303783</v>
      </c>
      <c r="AP68">
        <v>8</v>
      </c>
      <c r="AQ68">
        <v>6.299928985719359</v>
      </c>
      <c r="AR68">
        <v>2.2273612533979232</v>
      </c>
    </row>
    <row r="69" spans="2:44" x14ac:dyDescent="0.25">
      <c r="B69">
        <v>14</v>
      </c>
      <c r="C69">
        <v>1.0673959319468045</v>
      </c>
      <c r="D69">
        <v>4</v>
      </c>
      <c r="E69">
        <v>0.98741655723540567</v>
      </c>
      <c r="F69">
        <v>0.49370827861770283</v>
      </c>
      <c r="H69">
        <v>14</v>
      </c>
      <c r="I69">
        <v>4.1036439449780069</v>
      </c>
      <c r="J69">
        <v>9</v>
      </c>
      <c r="K69">
        <v>2.9655596995068727</v>
      </c>
      <c r="L69">
        <v>0.98851989983562427</v>
      </c>
      <c r="O69">
        <v>14</v>
      </c>
      <c r="P69">
        <v>0.49697316172260042</v>
      </c>
      <c r="Q69">
        <v>8</v>
      </c>
      <c r="R69">
        <v>1.0442097691160503</v>
      </c>
      <c r="S69">
        <v>0.36918390436159915</v>
      </c>
      <c r="W69">
        <v>14</v>
      </c>
      <c r="X69">
        <v>1.4014801213447092</v>
      </c>
      <c r="Y69">
        <v>8</v>
      </c>
      <c r="Z69">
        <v>0.40254809868835156</v>
      </c>
      <c r="AA69">
        <v>0.14232224516814246</v>
      </c>
      <c r="AB69">
        <v>3.5877372507623281E-2</v>
      </c>
      <c r="AF69">
        <v>14</v>
      </c>
      <c r="AG69">
        <v>40.099883171899108</v>
      </c>
      <c r="AH69">
        <v>8</v>
      </c>
      <c r="AI69">
        <v>7.4855851209423383</v>
      </c>
      <c r="AJ69">
        <v>2.6465540000837247</v>
      </c>
      <c r="AN69">
        <v>14</v>
      </c>
      <c r="AO69">
        <v>50.059860542767424</v>
      </c>
      <c r="AP69">
        <v>8</v>
      </c>
      <c r="AQ69">
        <v>6.0681260954708671</v>
      </c>
      <c r="AR69">
        <v>2.1454065556012485</v>
      </c>
    </row>
    <row r="70" spans="2:44" x14ac:dyDescent="0.25">
      <c r="B70">
        <v>16</v>
      </c>
      <c r="C70">
        <v>0.70779437088686969</v>
      </c>
      <c r="D70">
        <v>4</v>
      </c>
      <c r="E70">
        <v>1.0881227041123092</v>
      </c>
      <c r="F70">
        <v>0.54406135205615458</v>
      </c>
      <c r="H70">
        <v>16</v>
      </c>
      <c r="I70">
        <v>4.2067218817416947</v>
      </c>
      <c r="J70">
        <v>9</v>
      </c>
      <c r="K70">
        <v>3.0825265712384278</v>
      </c>
      <c r="L70">
        <v>1.0275088570794759</v>
      </c>
      <c r="O70">
        <v>16</v>
      </c>
      <c r="P70">
        <v>0.22748870783315672</v>
      </c>
      <c r="Q70">
        <v>8</v>
      </c>
      <c r="R70">
        <v>1.014871229726672</v>
      </c>
      <c r="S70">
        <v>0.35881116428543008</v>
      </c>
      <c r="W70">
        <v>16</v>
      </c>
      <c r="X70">
        <v>1.3737249037490054</v>
      </c>
      <c r="Y70">
        <v>8</v>
      </c>
      <c r="Z70">
        <v>0.67077458710295612</v>
      </c>
      <c r="AA70">
        <v>0.23715462959405337</v>
      </c>
      <c r="AB70">
        <v>2.083217881683902E-2</v>
      </c>
      <c r="AF70">
        <v>16</v>
      </c>
      <c r="AG70">
        <v>39.750616996329498</v>
      </c>
      <c r="AH70">
        <v>8</v>
      </c>
      <c r="AI70">
        <v>7.2750481470957462</v>
      </c>
      <c r="AJ70">
        <v>2.5721179391350146</v>
      </c>
      <c r="AN70">
        <v>16</v>
      </c>
      <c r="AO70">
        <v>50.295439047805424</v>
      </c>
      <c r="AP70">
        <v>8</v>
      </c>
      <c r="AQ70">
        <v>6.319528668878978</v>
      </c>
      <c r="AR70">
        <v>2.2342907878335607</v>
      </c>
    </row>
    <row r="71" spans="2:44" x14ac:dyDescent="0.25">
      <c r="B71">
        <v>18</v>
      </c>
      <c r="C71">
        <v>0.31294990224952834</v>
      </c>
      <c r="D71">
        <v>4</v>
      </c>
      <c r="E71">
        <v>0.63304780709494168</v>
      </c>
      <c r="F71">
        <v>0.31652390354747084</v>
      </c>
      <c r="H71">
        <v>18</v>
      </c>
      <c r="I71">
        <v>4.2898449048196623</v>
      </c>
      <c r="J71">
        <v>9</v>
      </c>
      <c r="K71">
        <v>3.3423594988533005</v>
      </c>
      <c r="L71">
        <v>1.1141198329511002</v>
      </c>
      <c r="O71">
        <v>18</v>
      </c>
      <c r="P71">
        <v>0.32990127668299241</v>
      </c>
      <c r="Q71">
        <v>8</v>
      </c>
      <c r="R71">
        <v>1.1154201025128641</v>
      </c>
      <c r="S71">
        <v>0.39436055917932006</v>
      </c>
      <c r="W71">
        <v>18</v>
      </c>
      <c r="X71">
        <v>1.4266574754701797</v>
      </c>
      <c r="Y71">
        <v>8</v>
      </c>
      <c r="Z71">
        <v>0.43448789106171537</v>
      </c>
      <c r="AA71">
        <v>0.15361466705659044</v>
      </c>
      <c r="AB71">
        <v>2.0734284218874806E-2</v>
      </c>
      <c r="AF71">
        <v>18</v>
      </c>
      <c r="AG71">
        <v>39.807260149863438</v>
      </c>
      <c r="AH71">
        <v>8</v>
      </c>
      <c r="AI71">
        <v>7.2399557028383148</v>
      </c>
      <c r="AJ71">
        <v>2.5597108864835945</v>
      </c>
      <c r="AN71">
        <v>18</v>
      </c>
      <c r="AO71">
        <v>50.859759355702494</v>
      </c>
      <c r="AP71">
        <v>8</v>
      </c>
      <c r="AQ71">
        <v>6.7502629057468964</v>
      </c>
      <c r="AR71">
        <v>2.3865783377228196</v>
      </c>
    </row>
    <row r="72" spans="2:44" x14ac:dyDescent="0.25">
      <c r="B72">
        <v>20</v>
      </c>
      <c r="C72">
        <v>0.79084677619767174</v>
      </c>
      <c r="D72">
        <v>4</v>
      </c>
      <c r="E72">
        <v>1.2672250731644734</v>
      </c>
      <c r="F72">
        <v>0.63361253658223671</v>
      </c>
      <c r="H72">
        <v>20</v>
      </c>
      <c r="I72">
        <v>4.2841674595393053</v>
      </c>
      <c r="J72">
        <v>9</v>
      </c>
      <c r="K72">
        <v>3.2571269503122999</v>
      </c>
      <c r="L72">
        <v>1.0857089834374334</v>
      </c>
      <c r="O72">
        <v>20</v>
      </c>
      <c r="P72">
        <v>0.36806566213004011</v>
      </c>
      <c r="Q72">
        <v>8</v>
      </c>
      <c r="R72">
        <v>1.1804360006505625</v>
      </c>
      <c r="S72">
        <v>0.41734715040837028</v>
      </c>
      <c r="W72">
        <v>20</v>
      </c>
      <c r="X72">
        <v>1.6684410782598289</v>
      </c>
      <c r="Y72">
        <v>8</v>
      </c>
      <c r="Z72">
        <v>0.31640928438159982</v>
      </c>
      <c r="AA72">
        <v>0.11186757530830599</v>
      </c>
      <c r="AB72">
        <v>9.207066692553589E-3</v>
      </c>
      <c r="AF72">
        <v>20</v>
      </c>
      <c r="AG72">
        <v>39.704956304161392</v>
      </c>
      <c r="AH72">
        <v>8</v>
      </c>
      <c r="AI72">
        <v>7.1946718953531139</v>
      </c>
      <c r="AJ72">
        <v>2.5437006428082287</v>
      </c>
      <c r="AN72">
        <v>20</v>
      </c>
      <c r="AO72">
        <v>51.434808757357935</v>
      </c>
      <c r="AP72">
        <v>8</v>
      </c>
      <c r="AQ72">
        <v>7.5234828705551244</v>
      </c>
      <c r="AR72">
        <v>2.6599528779551802</v>
      </c>
    </row>
    <row r="73" spans="2:44" x14ac:dyDescent="0.25">
      <c r="B73">
        <v>22</v>
      </c>
      <c r="C73">
        <v>0.2211877249988225</v>
      </c>
      <c r="D73">
        <v>4</v>
      </c>
      <c r="E73">
        <v>1.244846969081725</v>
      </c>
      <c r="F73">
        <v>0.62242348454086249</v>
      </c>
      <c r="H73">
        <v>22</v>
      </c>
      <c r="I73">
        <v>4.395236556928797</v>
      </c>
      <c r="J73">
        <v>9</v>
      </c>
      <c r="K73">
        <v>3.4720470833279613</v>
      </c>
      <c r="L73">
        <v>1.157349027775987</v>
      </c>
      <c r="O73">
        <v>22</v>
      </c>
      <c r="P73">
        <v>0.54672200304218321</v>
      </c>
      <c r="Q73">
        <v>8</v>
      </c>
      <c r="R73">
        <v>1.0770622020578262</v>
      </c>
      <c r="S73">
        <v>0.38079899341740214</v>
      </c>
      <c r="W73">
        <v>22</v>
      </c>
      <c r="X73">
        <v>1.6504919315646671</v>
      </c>
      <c r="Y73">
        <v>8</v>
      </c>
      <c r="Z73">
        <v>0.29424895373722332</v>
      </c>
      <c r="AA73">
        <v>0.10403271527231865</v>
      </c>
      <c r="AB73">
        <v>1.7761447633482409E-2</v>
      </c>
      <c r="AF73">
        <v>22</v>
      </c>
      <c r="AG73">
        <v>40.024651366600985</v>
      </c>
      <c r="AH73">
        <v>8</v>
      </c>
      <c r="AI73">
        <v>7.0954756899650882</v>
      </c>
      <c r="AJ73">
        <v>2.5086294880593054</v>
      </c>
      <c r="AN73">
        <v>22</v>
      </c>
      <c r="AO73">
        <v>51.691328563279015</v>
      </c>
      <c r="AP73">
        <v>8</v>
      </c>
      <c r="AQ73">
        <v>7.6597586594343516</v>
      </c>
      <c r="AR73">
        <v>2.708133645169204</v>
      </c>
    </row>
    <row r="74" spans="2:44" x14ac:dyDescent="0.25">
      <c r="B74">
        <v>24</v>
      </c>
      <c r="C74">
        <v>0.52345786172591602</v>
      </c>
      <c r="D74">
        <v>4</v>
      </c>
      <c r="E74">
        <v>1.0353300811880544</v>
      </c>
      <c r="F74">
        <v>0.51766504059402718</v>
      </c>
      <c r="H74">
        <v>24</v>
      </c>
      <c r="I74">
        <v>4.0411905356671953</v>
      </c>
      <c r="J74">
        <v>9</v>
      </c>
      <c r="K74">
        <v>3.6410534512073083</v>
      </c>
      <c r="L74">
        <v>1.2136844837357694</v>
      </c>
      <c r="O74">
        <v>24</v>
      </c>
      <c r="P74">
        <v>0.46270153557004551</v>
      </c>
      <c r="Q74">
        <v>8</v>
      </c>
      <c r="R74">
        <v>1.2052073123464755</v>
      </c>
      <c r="S74">
        <v>0.42610513164790309</v>
      </c>
      <c r="W74">
        <v>24</v>
      </c>
      <c r="X74">
        <v>1.9120014719629106</v>
      </c>
      <c r="Y74">
        <v>8</v>
      </c>
      <c r="Z74">
        <v>0.49915443134213244</v>
      </c>
      <c r="AA74">
        <v>0.1764777416306684</v>
      </c>
      <c r="AB74">
        <v>1.1155061061181129E-2</v>
      </c>
      <c r="AF74">
        <v>24</v>
      </c>
      <c r="AG74">
        <v>40.273889323306548</v>
      </c>
      <c r="AH74">
        <v>8</v>
      </c>
      <c r="AI74">
        <v>6.9854386335674965</v>
      </c>
      <c r="AJ74">
        <v>2.4697255136790335</v>
      </c>
      <c r="AN74">
        <v>24</v>
      </c>
      <c r="AO74">
        <v>52.000399843055781</v>
      </c>
      <c r="AP74">
        <v>8</v>
      </c>
      <c r="AQ74">
        <v>8.0641753312907696</v>
      </c>
      <c r="AR74">
        <v>2.8511165307164883</v>
      </c>
    </row>
    <row r="75" spans="2:44" x14ac:dyDescent="0.25">
      <c r="B75">
        <v>26</v>
      </c>
      <c r="C75">
        <v>0.34740881276240532</v>
      </c>
      <c r="D75">
        <v>4</v>
      </c>
      <c r="E75">
        <v>1.0158756016557549</v>
      </c>
      <c r="F75">
        <v>0.50793780082787743</v>
      </c>
      <c r="H75">
        <v>26</v>
      </c>
      <c r="I75">
        <v>3.6676435630642055</v>
      </c>
      <c r="J75">
        <v>9</v>
      </c>
      <c r="K75">
        <v>3.6242099372362566</v>
      </c>
      <c r="L75">
        <v>1.2080699790787521</v>
      </c>
      <c r="O75">
        <v>26</v>
      </c>
      <c r="P75">
        <v>0.3998864805884953</v>
      </c>
      <c r="Q75">
        <v>8</v>
      </c>
      <c r="R75">
        <v>1.2762687967955342</v>
      </c>
      <c r="S75">
        <v>0.45122916041545902</v>
      </c>
      <c r="W75">
        <v>26</v>
      </c>
      <c r="X75">
        <v>1.9798832678994931</v>
      </c>
      <c r="Y75">
        <v>8</v>
      </c>
      <c r="Z75">
        <v>0.39718268741996759</v>
      </c>
      <c r="AA75">
        <v>0.14042528582227795</v>
      </c>
      <c r="AB75">
        <v>9.0814951035041638E-3</v>
      </c>
      <c r="AF75">
        <v>26</v>
      </c>
      <c r="AG75">
        <v>40.259916787088621</v>
      </c>
      <c r="AH75">
        <v>8</v>
      </c>
      <c r="AI75">
        <v>6.6523857663211068</v>
      </c>
      <c r="AJ75">
        <v>2.351973543217261</v>
      </c>
      <c r="AN75">
        <v>26</v>
      </c>
      <c r="AO75">
        <v>52.361212081855925</v>
      </c>
      <c r="AP75">
        <v>8</v>
      </c>
      <c r="AQ75">
        <v>7.8950008392819635</v>
      </c>
      <c r="AR75">
        <v>2.7913043154648802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5-HT Controles</vt:lpstr>
      <vt:lpstr>5-HT Sensibilizados</vt:lpstr>
      <vt:lpstr>Agonistas C</vt:lpstr>
      <vt:lpstr>Agonistas S</vt:lpstr>
      <vt:lpstr>Antagonistas C</vt:lpstr>
      <vt:lpstr>Antagonistas S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Baruch</dc:creator>
  <cp:lastModifiedBy>Patricia Campos-Bedolla</cp:lastModifiedBy>
  <dcterms:created xsi:type="dcterms:W3CDTF">2016-03-22T03:43:05Z</dcterms:created>
  <dcterms:modified xsi:type="dcterms:W3CDTF">2021-03-02T18:01:20Z</dcterms:modified>
</cp:coreProperties>
</file>