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anzhang\Desktop\博士实验\山羊皮肤内参基因筛选和鉴定\###五种评估方法结果\###ComprFinder method\"/>
    </mc:Choice>
  </mc:AlternateContent>
  <bookViews>
    <workbookView xWindow="0" yWindow="0" windowWidth="23040" windowHeight="9732" activeTab="1"/>
  </bookViews>
  <sheets>
    <sheet name="1.ComprFinder example" sheetId="4" r:id="rId1"/>
    <sheet name="2.ComprFinder schematic diagram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AC19" i="4" l="1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Z7" i="4"/>
  <c r="Z9" i="4"/>
  <c r="Z10" i="4"/>
  <c r="Z12" i="4"/>
  <c r="AD27" i="4" l="1"/>
  <c r="AD106" i="4" l="1"/>
  <c r="AD105" i="4"/>
  <c r="AD104" i="4"/>
  <c r="AD103" i="4"/>
  <c r="AD102" i="4"/>
  <c r="AD101" i="4"/>
  <c r="AD100" i="4"/>
  <c r="AD99" i="4"/>
  <c r="AD98" i="4"/>
  <c r="AD97" i="4"/>
  <c r="AD96" i="4"/>
  <c r="AD86" i="4"/>
  <c r="AD87" i="4"/>
  <c r="AD88" i="4"/>
  <c r="AD89" i="4"/>
  <c r="AD90" i="4"/>
  <c r="AD91" i="4"/>
  <c r="AD92" i="4"/>
  <c r="AD93" i="4"/>
  <c r="AD94" i="4"/>
  <c r="AD95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0" i="4"/>
  <c r="AD55" i="4"/>
  <c r="AD54" i="4"/>
  <c r="AD53" i="4"/>
  <c r="AD52" i="4"/>
  <c r="AD51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6" i="4"/>
  <c r="AD25" i="4"/>
  <c r="AD24" i="4"/>
  <c r="AD23" i="4"/>
  <c r="AD22" i="4"/>
  <c r="AD21" i="4"/>
  <c r="AD20" i="4"/>
  <c r="AD19" i="4"/>
  <c r="Z19" i="4"/>
  <c r="AA19" i="4"/>
  <c r="Z20" i="4"/>
  <c r="AA20" i="4"/>
  <c r="Z21" i="4"/>
  <c r="AA21" i="4"/>
  <c r="Z22" i="4"/>
  <c r="AA22" i="4"/>
  <c r="Z23" i="4"/>
  <c r="AA23" i="4"/>
  <c r="Z24" i="4"/>
  <c r="AA24" i="4"/>
  <c r="Z25" i="4"/>
  <c r="AA25" i="4"/>
  <c r="Z26" i="4"/>
  <c r="AA26" i="4"/>
  <c r="Z27" i="4"/>
  <c r="AA27" i="4"/>
  <c r="Z28" i="4"/>
  <c r="AA28" i="4"/>
  <c r="Z29" i="4"/>
  <c r="AA29" i="4"/>
  <c r="Z30" i="4"/>
  <c r="AA30" i="4"/>
  <c r="Z31" i="4"/>
  <c r="AA31" i="4"/>
  <c r="Z32" i="4"/>
  <c r="AA32" i="4"/>
  <c r="Z33" i="4"/>
  <c r="AA33" i="4"/>
  <c r="Z34" i="4"/>
  <c r="AA34" i="4"/>
  <c r="Z35" i="4"/>
  <c r="AA35" i="4"/>
  <c r="Z36" i="4"/>
  <c r="AA36" i="4"/>
  <c r="Z37" i="4"/>
  <c r="AA37" i="4"/>
  <c r="Z38" i="4"/>
  <c r="AA38" i="4"/>
  <c r="Z39" i="4"/>
  <c r="AA39" i="4"/>
  <c r="Z40" i="4"/>
  <c r="AA40" i="4"/>
  <c r="Z41" i="4"/>
  <c r="AA41" i="4"/>
  <c r="Z42" i="4"/>
  <c r="AA42" i="4"/>
  <c r="Z43" i="4"/>
  <c r="AA43" i="4"/>
  <c r="Z44" i="4"/>
  <c r="AA44" i="4"/>
  <c r="Z45" i="4"/>
  <c r="AA45" i="4"/>
  <c r="Z46" i="4"/>
  <c r="AA46" i="4"/>
  <c r="Z47" i="4"/>
  <c r="AA47" i="4"/>
  <c r="Z48" i="4"/>
  <c r="AA48" i="4"/>
  <c r="Z49" i="4"/>
  <c r="AA49" i="4"/>
  <c r="Z50" i="4"/>
  <c r="AA50" i="4"/>
  <c r="Z51" i="4"/>
  <c r="AA51" i="4"/>
  <c r="Z52" i="4"/>
  <c r="AA52" i="4"/>
  <c r="Z53" i="4"/>
  <c r="AA53" i="4"/>
  <c r="Z54" i="4"/>
  <c r="AA54" i="4"/>
  <c r="Z55" i="4"/>
  <c r="AA55" i="4"/>
  <c r="Z56" i="4"/>
  <c r="AA56" i="4"/>
  <c r="Z57" i="4"/>
  <c r="AA57" i="4"/>
  <c r="Z58" i="4"/>
  <c r="AA58" i="4"/>
  <c r="Z59" i="4"/>
  <c r="AA59" i="4"/>
  <c r="Z60" i="4"/>
  <c r="AA60" i="4"/>
  <c r="Z61" i="4"/>
  <c r="AA61" i="4"/>
  <c r="Z62" i="4"/>
  <c r="AA62" i="4"/>
  <c r="Z63" i="4"/>
  <c r="AA63" i="4"/>
  <c r="Z64" i="4"/>
  <c r="AA64" i="4"/>
  <c r="Z65" i="4"/>
  <c r="AA65" i="4"/>
  <c r="Z66" i="4"/>
  <c r="AA66" i="4"/>
  <c r="Z67" i="4"/>
  <c r="AA67" i="4"/>
  <c r="Z68" i="4"/>
  <c r="AA68" i="4"/>
  <c r="Z69" i="4"/>
  <c r="AA69" i="4"/>
  <c r="Z70" i="4"/>
  <c r="AA70" i="4"/>
  <c r="Z71" i="4"/>
  <c r="AA71" i="4"/>
  <c r="Z72" i="4"/>
  <c r="AA72" i="4"/>
  <c r="Z73" i="4"/>
  <c r="AA73" i="4"/>
  <c r="Z74" i="4"/>
  <c r="AA74" i="4"/>
  <c r="Z75" i="4"/>
  <c r="AA75" i="4"/>
  <c r="Z76" i="4"/>
  <c r="AA76" i="4"/>
  <c r="Z77" i="4"/>
  <c r="AA77" i="4"/>
  <c r="Z78" i="4"/>
  <c r="AA78" i="4"/>
  <c r="Z79" i="4"/>
  <c r="AA79" i="4"/>
  <c r="Z80" i="4"/>
  <c r="AA80" i="4"/>
  <c r="Z81" i="4"/>
  <c r="AA81" i="4"/>
  <c r="Z82" i="4"/>
  <c r="AA82" i="4"/>
  <c r="Z83" i="4"/>
  <c r="AA83" i="4"/>
  <c r="Z84" i="4"/>
  <c r="AA84" i="4"/>
  <c r="Z85" i="4"/>
  <c r="AA85" i="4"/>
  <c r="Z86" i="4"/>
  <c r="AA86" i="4"/>
  <c r="Z87" i="4"/>
  <c r="AA87" i="4"/>
  <c r="Z88" i="4"/>
  <c r="AA88" i="4"/>
  <c r="Z89" i="4"/>
  <c r="AA89" i="4"/>
  <c r="Z90" i="4"/>
  <c r="AA90" i="4"/>
  <c r="Z91" i="4"/>
  <c r="AA91" i="4"/>
  <c r="Z92" i="4"/>
  <c r="AA92" i="4"/>
  <c r="Z93" i="4"/>
  <c r="AA93" i="4"/>
  <c r="Z94" i="4"/>
  <c r="AA94" i="4"/>
  <c r="Z95" i="4"/>
  <c r="AA95" i="4"/>
  <c r="Z96" i="4"/>
  <c r="AA96" i="4"/>
  <c r="Z97" i="4"/>
  <c r="AA97" i="4"/>
  <c r="Z98" i="4"/>
  <c r="AA98" i="4"/>
  <c r="Z99" i="4"/>
  <c r="AA99" i="4"/>
  <c r="Z100" i="4"/>
  <c r="AA100" i="4"/>
  <c r="Z101" i="4"/>
  <c r="AA101" i="4"/>
  <c r="Z102" i="4"/>
  <c r="AA102" i="4"/>
  <c r="Z103" i="4"/>
  <c r="AA103" i="4"/>
  <c r="Z104" i="4"/>
  <c r="AA104" i="4"/>
  <c r="Z105" i="4"/>
  <c r="AA105" i="4"/>
  <c r="Z106" i="4"/>
  <c r="AA106" i="4"/>
  <c r="N18" i="4"/>
  <c r="O18" i="4"/>
  <c r="P18" i="4"/>
  <c r="Q18" i="4"/>
  <c r="R18" i="4"/>
  <c r="S18" i="4"/>
  <c r="T18" i="4"/>
  <c r="U18" i="4"/>
  <c r="V18" i="4"/>
  <c r="W18" i="4"/>
  <c r="X18" i="4"/>
  <c r="N19" i="4"/>
  <c r="O19" i="4"/>
  <c r="P19" i="4"/>
  <c r="Q19" i="4"/>
  <c r="R19" i="4"/>
  <c r="S19" i="4"/>
  <c r="T19" i="4"/>
  <c r="U19" i="4"/>
  <c r="V19" i="4"/>
  <c r="W19" i="4"/>
  <c r="X19" i="4"/>
  <c r="N20" i="4"/>
  <c r="O20" i="4"/>
  <c r="P20" i="4"/>
  <c r="Q20" i="4"/>
  <c r="R20" i="4"/>
  <c r="S20" i="4"/>
  <c r="T20" i="4"/>
  <c r="U20" i="4"/>
  <c r="V20" i="4"/>
  <c r="W20" i="4"/>
  <c r="X20" i="4"/>
  <c r="N21" i="4"/>
  <c r="O21" i="4"/>
  <c r="P21" i="4"/>
  <c r="Q21" i="4"/>
  <c r="R21" i="4"/>
  <c r="S21" i="4"/>
  <c r="T21" i="4"/>
  <c r="U21" i="4"/>
  <c r="V21" i="4"/>
  <c r="W21" i="4"/>
  <c r="X21" i="4"/>
  <c r="N22" i="4"/>
  <c r="O22" i="4"/>
  <c r="P22" i="4"/>
  <c r="Q22" i="4"/>
  <c r="R22" i="4"/>
  <c r="S22" i="4"/>
  <c r="T22" i="4"/>
  <c r="U22" i="4"/>
  <c r="V22" i="4"/>
  <c r="W22" i="4"/>
  <c r="X22" i="4"/>
  <c r="N23" i="4"/>
  <c r="O23" i="4"/>
  <c r="P23" i="4"/>
  <c r="Q23" i="4"/>
  <c r="R23" i="4"/>
  <c r="S23" i="4"/>
  <c r="T23" i="4"/>
  <c r="U23" i="4"/>
  <c r="V23" i="4"/>
  <c r="W23" i="4"/>
  <c r="X23" i="4"/>
  <c r="N24" i="4"/>
  <c r="O24" i="4"/>
  <c r="P24" i="4"/>
  <c r="Q24" i="4"/>
  <c r="R24" i="4"/>
  <c r="S24" i="4"/>
  <c r="T24" i="4"/>
  <c r="U24" i="4"/>
  <c r="V24" i="4"/>
  <c r="W24" i="4"/>
  <c r="X24" i="4"/>
  <c r="N25" i="4"/>
  <c r="O25" i="4"/>
  <c r="P25" i="4"/>
  <c r="Q25" i="4"/>
  <c r="R25" i="4"/>
  <c r="S25" i="4"/>
  <c r="T25" i="4"/>
  <c r="U25" i="4"/>
  <c r="V25" i="4"/>
  <c r="W25" i="4"/>
  <c r="X25" i="4"/>
  <c r="N26" i="4"/>
  <c r="O26" i="4"/>
  <c r="P26" i="4"/>
  <c r="Q26" i="4"/>
  <c r="R26" i="4"/>
  <c r="S26" i="4"/>
  <c r="T26" i="4"/>
  <c r="U26" i="4"/>
  <c r="V26" i="4"/>
  <c r="W26" i="4"/>
  <c r="X26" i="4"/>
  <c r="N27" i="4"/>
  <c r="O27" i="4"/>
  <c r="P27" i="4"/>
  <c r="Q27" i="4"/>
  <c r="R27" i="4"/>
  <c r="S27" i="4"/>
  <c r="T27" i="4"/>
  <c r="U27" i="4"/>
  <c r="V27" i="4"/>
  <c r="W27" i="4"/>
  <c r="X27" i="4"/>
  <c r="N28" i="4"/>
  <c r="O28" i="4"/>
  <c r="P28" i="4"/>
  <c r="Q28" i="4"/>
  <c r="R28" i="4"/>
  <c r="S28" i="4"/>
  <c r="T28" i="4"/>
  <c r="U28" i="4"/>
  <c r="V28" i="4"/>
  <c r="W28" i="4"/>
  <c r="X28" i="4"/>
  <c r="N29" i="4"/>
  <c r="O29" i="4"/>
  <c r="P29" i="4"/>
  <c r="Q29" i="4"/>
  <c r="R29" i="4"/>
  <c r="S29" i="4"/>
  <c r="T29" i="4"/>
  <c r="U29" i="4"/>
  <c r="V29" i="4"/>
  <c r="W29" i="4"/>
  <c r="X29" i="4"/>
  <c r="N30" i="4"/>
  <c r="O30" i="4"/>
  <c r="P30" i="4"/>
  <c r="Q30" i="4"/>
  <c r="R30" i="4"/>
  <c r="S30" i="4"/>
  <c r="T30" i="4"/>
  <c r="U30" i="4"/>
  <c r="V30" i="4"/>
  <c r="W30" i="4"/>
  <c r="X30" i="4"/>
  <c r="N31" i="4"/>
  <c r="O31" i="4"/>
  <c r="P31" i="4"/>
  <c r="Q31" i="4"/>
  <c r="R31" i="4"/>
  <c r="S31" i="4"/>
  <c r="T31" i="4"/>
  <c r="U31" i="4"/>
  <c r="V31" i="4"/>
  <c r="W31" i="4"/>
  <c r="X31" i="4"/>
  <c r="N32" i="4"/>
  <c r="O32" i="4"/>
  <c r="P32" i="4"/>
  <c r="Q32" i="4"/>
  <c r="R32" i="4"/>
  <c r="S32" i="4"/>
  <c r="T32" i="4"/>
  <c r="U32" i="4"/>
  <c r="V32" i="4"/>
  <c r="W32" i="4"/>
  <c r="X32" i="4"/>
  <c r="N33" i="4"/>
  <c r="O33" i="4"/>
  <c r="P33" i="4"/>
  <c r="Q33" i="4"/>
  <c r="R33" i="4"/>
  <c r="S33" i="4"/>
  <c r="T33" i="4"/>
  <c r="U33" i="4"/>
  <c r="V33" i="4"/>
  <c r="W33" i="4"/>
  <c r="X33" i="4"/>
  <c r="N34" i="4"/>
  <c r="O34" i="4"/>
  <c r="P34" i="4"/>
  <c r="Q34" i="4"/>
  <c r="R34" i="4"/>
  <c r="S34" i="4"/>
  <c r="T34" i="4"/>
  <c r="U34" i="4"/>
  <c r="V34" i="4"/>
  <c r="W34" i="4"/>
  <c r="X34" i="4"/>
  <c r="N35" i="4"/>
  <c r="O35" i="4"/>
  <c r="P35" i="4"/>
  <c r="Q35" i="4"/>
  <c r="R35" i="4"/>
  <c r="S35" i="4"/>
  <c r="T35" i="4"/>
  <c r="U35" i="4"/>
  <c r="V35" i="4"/>
  <c r="W35" i="4"/>
  <c r="X35" i="4"/>
  <c r="N36" i="4"/>
  <c r="O36" i="4"/>
  <c r="P36" i="4"/>
  <c r="Q36" i="4"/>
  <c r="R36" i="4"/>
  <c r="S36" i="4"/>
  <c r="T36" i="4"/>
  <c r="U36" i="4"/>
  <c r="V36" i="4"/>
  <c r="W36" i="4"/>
  <c r="X36" i="4"/>
  <c r="N37" i="4"/>
  <c r="O37" i="4"/>
  <c r="P37" i="4"/>
  <c r="Q37" i="4"/>
  <c r="R37" i="4"/>
  <c r="S37" i="4"/>
  <c r="T37" i="4"/>
  <c r="U37" i="4"/>
  <c r="V37" i="4"/>
  <c r="W37" i="4"/>
  <c r="X37" i="4"/>
  <c r="N38" i="4"/>
  <c r="O38" i="4"/>
  <c r="P38" i="4"/>
  <c r="Q38" i="4"/>
  <c r="R38" i="4"/>
  <c r="S38" i="4"/>
  <c r="T38" i="4"/>
  <c r="U38" i="4"/>
  <c r="V38" i="4"/>
  <c r="W38" i="4"/>
  <c r="X38" i="4"/>
  <c r="N39" i="4"/>
  <c r="O39" i="4"/>
  <c r="P39" i="4"/>
  <c r="Q39" i="4"/>
  <c r="R39" i="4"/>
  <c r="S39" i="4"/>
  <c r="T39" i="4"/>
  <c r="U39" i="4"/>
  <c r="V39" i="4"/>
  <c r="W39" i="4"/>
  <c r="X39" i="4"/>
  <c r="N40" i="4"/>
  <c r="O40" i="4"/>
  <c r="P40" i="4"/>
  <c r="Q40" i="4"/>
  <c r="R40" i="4"/>
  <c r="S40" i="4"/>
  <c r="T40" i="4"/>
  <c r="U40" i="4"/>
  <c r="V40" i="4"/>
  <c r="W40" i="4"/>
  <c r="X40" i="4"/>
  <c r="N41" i="4"/>
  <c r="O41" i="4"/>
  <c r="P41" i="4"/>
  <c r="Q41" i="4"/>
  <c r="R41" i="4"/>
  <c r="S41" i="4"/>
  <c r="T41" i="4"/>
  <c r="U41" i="4"/>
  <c r="V41" i="4"/>
  <c r="W41" i="4"/>
  <c r="X41" i="4"/>
  <c r="N42" i="4"/>
  <c r="O42" i="4"/>
  <c r="P42" i="4"/>
  <c r="Q42" i="4"/>
  <c r="R42" i="4"/>
  <c r="S42" i="4"/>
  <c r="T42" i="4"/>
  <c r="U42" i="4"/>
  <c r="V42" i="4"/>
  <c r="W42" i="4"/>
  <c r="X42" i="4"/>
  <c r="N43" i="4"/>
  <c r="O43" i="4"/>
  <c r="P43" i="4"/>
  <c r="Q43" i="4"/>
  <c r="R43" i="4"/>
  <c r="S43" i="4"/>
  <c r="T43" i="4"/>
  <c r="U43" i="4"/>
  <c r="V43" i="4"/>
  <c r="W43" i="4"/>
  <c r="X43" i="4"/>
  <c r="N44" i="4"/>
  <c r="O44" i="4"/>
  <c r="P44" i="4"/>
  <c r="Q44" i="4"/>
  <c r="R44" i="4"/>
  <c r="S44" i="4"/>
  <c r="T44" i="4"/>
  <c r="U44" i="4"/>
  <c r="V44" i="4"/>
  <c r="W44" i="4"/>
  <c r="X44" i="4"/>
  <c r="N45" i="4"/>
  <c r="O45" i="4"/>
  <c r="P45" i="4"/>
  <c r="Q45" i="4"/>
  <c r="R45" i="4"/>
  <c r="S45" i="4"/>
  <c r="T45" i="4"/>
  <c r="U45" i="4"/>
  <c r="V45" i="4"/>
  <c r="W45" i="4"/>
  <c r="X45" i="4"/>
  <c r="N46" i="4"/>
  <c r="O46" i="4"/>
  <c r="P46" i="4"/>
  <c r="Q46" i="4"/>
  <c r="R46" i="4"/>
  <c r="S46" i="4"/>
  <c r="T46" i="4"/>
  <c r="U46" i="4"/>
  <c r="V46" i="4"/>
  <c r="W46" i="4"/>
  <c r="X46" i="4"/>
  <c r="N47" i="4"/>
  <c r="O47" i="4"/>
  <c r="P47" i="4"/>
  <c r="Q47" i="4"/>
  <c r="R47" i="4"/>
  <c r="S47" i="4"/>
  <c r="T47" i="4"/>
  <c r="U47" i="4"/>
  <c r="V47" i="4"/>
  <c r="W47" i="4"/>
  <c r="X47" i="4"/>
  <c r="N48" i="4"/>
  <c r="O48" i="4"/>
  <c r="P48" i="4"/>
  <c r="Q48" i="4"/>
  <c r="R48" i="4"/>
  <c r="S48" i="4"/>
  <c r="T48" i="4"/>
  <c r="U48" i="4"/>
  <c r="V48" i="4"/>
  <c r="W48" i="4"/>
  <c r="X48" i="4"/>
  <c r="N49" i="4"/>
  <c r="O49" i="4"/>
  <c r="P49" i="4"/>
  <c r="Q49" i="4"/>
  <c r="R49" i="4"/>
  <c r="S49" i="4"/>
  <c r="T49" i="4"/>
  <c r="U49" i="4"/>
  <c r="V49" i="4"/>
  <c r="W49" i="4"/>
  <c r="X49" i="4"/>
  <c r="N50" i="4"/>
  <c r="O50" i="4"/>
  <c r="P50" i="4"/>
  <c r="Q50" i="4"/>
  <c r="R50" i="4"/>
  <c r="S50" i="4"/>
  <c r="T50" i="4"/>
  <c r="U50" i="4"/>
  <c r="V50" i="4"/>
  <c r="W50" i="4"/>
  <c r="X50" i="4"/>
  <c r="N51" i="4"/>
  <c r="O51" i="4"/>
  <c r="P51" i="4"/>
  <c r="Q51" i="4"/>
  <c r="R51" i="4"/>
  <c r="S51" i="4"/>
  <c r="T51" i="4"/>
  <c r="U51" i="4"/>
  <c r="V51" i="4"/>
  <c r="W51" i="4"/>
  <c r="X51" i="4"/>
  <c r="N52" i="4"/>
  <c r="O52" i="4"/>
  <c r="P52" i="4"/>
  <c r="Q52" i="4"/>
  <c r="R52" i="4"/>
  <c r="S52" i="4"/>
  <c r="T52" i="4"/>
  <c r="U52" i="4"/>
  <c r="V52" i="4"/>
  <c r="W52" i="4"/>
  <c r="X52" i="4"/>
  <c r="N53" i="4"/>
  <c r="O53" i="4"/>
  <c r="P53" i="4"/>
  <c r="Q53" i="4"/>
  <c r="R53" i="4"/>
  <c r="S53" i="4"/>
  <c r="T53" i="4"/>
  <c r="U53" i="4"/>
  <c r="V53" i="4"/>
  <c r="W53" i="4"/>
  <c r="X53" i="4"/>
  <c r="N54" i="4"/>
  <c r="O54" i="4"/>
  <c r="P54" i="4"/>
  <c r="Q54" i="4"/>
  <c r="R54" i="4"/>
  <c r="S54" i="4"/>
  <c r="T54" i="4"/>
  <c r="U54" i="4"/>
  <c r="V54" i="4"/>
  <c r="W54" i="4"/>
  <c r="X54" i="4"/>
  <c r="N55" i="4"/>
  <c r="O55" i="4"/>
  <c r="P55" i="4"/>
  <c r="Q55" i="4"/>
  <c r="R55" i="4"/>
  <c r="S55" i="4"/>
  <c r="T55" i="4"/>
  <c r="U55" i="4"/>
  <c r="V55" i="4"/>
  <c r="W55" i="4"/>
  <c r="X55" i="4"/>
  <c r="N56" i="4"/>
  <c r="O56" i="4"/>
  <c r="P56" i="4"/>
  <c r="Q56" i="4"/>
  <c r="R56" i="4"/>
  <c r="S56" i="4"/>
  <c r="T56" i="4"/>
  <c r="U56" i="4"/>
  <c r="V56" i="4"/>
  <c r="W56" i="4"/>
  <c r="X56" i="4"/>
  <c r="N57" i="4"/>
  <c r="O57" i="4"/>
  <c r="P57" i="4"/>
  <c r="Q57" i="4"/>
  <c r="R57" i="4"/>
  <c r="S57" i="4"/>
  <c r="T57" i="4"/>
  <c r="U57" i="4"/>
  <c r="V57" i="4"/>
  <c r="W57" i="4"/>
  <c r="X57" i="4"/>
  <c r="N58" i="4"/>
  <c r="O58" i="4"/>
  <c r="P58" i="4"/>
  <c r="Q58" i="4"/>
  <c r="R58" i="4"/>
  <c r="S58" i="4"/>
  <c r="T58" i="4"/>
  <c r="U58" i="4"/>
  <c r="V58" i="4"/>
  <c r="W58" i="4"/>
  <c r="X58" i="4"/>
  <c r="N59" i="4"/>
  <c r="O59" i="4"/>
  <c r="P59" i="4"/>
  <c r="Q59" i="4"/>
  <c r="R59" i="4"/>
  <c r="S59" i="4"/>
  <c r="T59" i="4"/>
  <c r="U59" i="4"/>
  <c r="V59" i="4"/>
  <c r="W59" i="4"/>
  <c r="X59" i="4"/>
  <c r="N60" i="4"/>
  <c r="O60" i="4"/>
  <c r="P60" i="4"/>
  <c r="Q60" i="4"/>
  <c r="R60" i="4"/>
  <c r="S60" i="4"/>
  <c r="T60" i="4"/>
  <c r="U60" i="4"/>
  <c r="V60" i="4"/>
  <c r="W60" i="4"/>
  <c r="X60" i="4"/>
  <c r="N61" i="4"/>
  <c r="O61" i="4"/>
  <c r="P61" i="4"/>
  <c r="Q61" i="4"/>
  <c r="R61" i="4"/>
  <c r="S61" i="4"/>
  <c r="T61" i="4"/>
  <c r="U61" i="4"/>
  <c r="V61" i="4"/>
  <c r="W61" i="4"/>
  <c r="X61" i="4"/>
  <c r="N62" i="4"/>
  <c r="O62" i="4"/>
  <c r="P62" i="4"/>
  <c r="Q62" i="4"/>
  <c r="R62" i="4"/>
  <c r="S62" i="4"/>
  <c r="T62" i="4"/>
  <c r="U62" i="4"/>
  <c r="V62" i="4"/>
  <c r="W62" i="4"/>
  <c r="X62" i="4"/>
  <c r="N63" i="4"/>
  <c r="O63" i="4"/>
  <c r="P63" i="4"/>
  <c r="Q63" i="4"/>
  <c r="R63" i="4"/>
  <c r="S63" i="4"/>
  <c r="T63" i="4"/>
  <c r="U63" i="4"/>
  <c r="V63" i="4"/>
  <c r="W63" i="4"/>
  <c r="X63" i="4"/>
  <c r="N64" i="4"/>
  <c r="O64" i="4"/>
  <c r="P64" i="4"/>
  <c r="Q64" i="4"/>
  <c r="R64" i="4"/>
  <c r="S64" i="4"/>
  <c r="T64" i="4"/>
  <c r="U64" i="4"/>
  <c r="V64" i="4"/>
  <c r="W64" i="4"/>
  <c r="X64" i="4"/>
  <c r="N65" i="4"/>
  <c r="O65" i="4"/>
  <c r="P65" i="4"/>
  <c r="Q65" i="4"/>
  <c r="R65" i="4"/>
  <c r="S65" i="4"/>
  <c r="T65" i="4"/>
  <c r="U65" i="4"/>
  <c r="V65" i="4"/>
  <c r="W65" i="4"/>
  <c r="X65" i="4"/>
  <c r="N66" i="4"/>
  <c r="O66" i="4"/>
  <c r="P66" i="4"/>
  <c r="Q66" i="4"/>
  <c r="R66" i="4"/>
  <c r="S66" i="4"/>
  <c r="T66" i="4"/>
  <c r="U66" i="4"/>
  <c r="V66" i="4"/>
  <c r="W66" i="4"/>
  <c r="X66" i="4"/>
  <c r="N67" i="4"/>
  <c r="O67" i="4"/>
  <c r="P67" i="4"/>
  <c r="Q67" i="4"/>
  <c r="R67" i="4"/>
  <c r="S67" i="4"/>
  <c r="T67" i="4"/>
  <c r="U67" i="4"/>
  <c r="V67" i="4"/>
  <c r="W67" i="4"/>
  <c r="X67" i="4"/>
  <c r="N68" i="4"/>
  <c r="O68" i="4"/>
  <c r="P68" i="4"/>
  <c r="Q68" i="4"/>
  <c r="R68" i="4"/>
  <c r="S68" i="4"/>
  <c r="T68" i="4"/>
  <c r="U68" i="4"/>
  <c r="V68" i="4"/>
  <c r="W68" i="4"/>
  <c r="X68" i="4"/>
  <c r="N69" i="4"/>
  <c r="O69" i="4"/>
  <c r="P69" i="4"/>
  <c r="Q69" i="4"/>
  <c r="R69" i="4"/>
  <c r="S69" i="4"/>
  <c r="T69" i="4"/>
  <c r="U69" i="4"/>
  <c r="V69" i="4"/>
  <c r="W69" i="4"/>
  <c r="X69" i="4"/>
  <c r="N70" i="4"/>
  <c r="O70" i="4"/>
  <c r="P70" i="4"/>
  <c r="Q70" i="4"/>
  <c r="R70" i="4"/>
  <c r="S70" i="4"/>
  <c r="T70" i="4"/>
  <c r="U70" i="4"/>
  <c r="V70" i="4"/>
  <c r="W70" i="4"/>
  <c r="X70" i="4"/>
  <c r="N71" i="4"/>
  <c r="O71" i="4"/>
  <c r="P71" i="4"/>
  <c r="Q71" i="4"/>
  <c r="R71" i="4"/>
  <c r="S71" i="4"/>
  <c r="T71" i="4"/>
  <c r="U71" i="4"/>
  <c r="V71" i="4"/>
  <c r="W71" i="4"/>
  <c r="X71" i="4"/>
  <c r="N72" i="4"/>
  <c r="O72" i="4"/>
  <c r="P72" i="4"/>
  <c r="Q72" i="4"/>
  <c r="R72" i="4"/>
  <c r="S72" i="4"/>
  <c r="T72" i="4"/>
  <c r="U72" i="4"/>
  <c r="V72" i="4"/>
  <c r="W72" i="4"/>
  <c r="X72" i="4"/>
  <c r="N73" i="4"/>
  <c r="O73" i="4"/>
  <c r="P73" i="4"/>
  <c r="Q73" i="4"/>
  <c r="R73" i="4"/>
  <c r="S73" i="4"/>
  <c r="T73" i="4"/>
  <c r="U73" i="4"/>
  <c r="V73" i="4"/>
  <c r="W73" i="4"/>
  <c r="X73" i="4"/>
  <c r="N74" i="4"/>
  <c r="O74" i="4"/>
  <c r="P74" i="4"/>
  <c r="Q74" i="4"/>
  <c r="R74" i="4"/>
  <c r="S74" i="4"/>
  <c r="T74" i="4"/>
  <c r="U74" i="4"/>
  <c r="V74" i="4"/>
  <c r="W74" i="4"/>
  <c r="X74" i="4"/>
  <c r="N75" i="4"/>
  <c r="O75" i="4"/>
  <c r="P75" i="4"/>
  <c r="Q75" i="4"/>
  <c r="R75" i="4"/>
  <c r="S75" i="4"/>
  <c r="T75" i="4"/>
  <c r="U75" i="4"/>
  <c r="V75" i="4"/>
  <c r="W75" i="4"/>
  <c r="X75" i="4"/>
  <c r="N76" i="4"/>
  <c r="O76" i="4"/>
  <c r="P76" i="4"/>
  <c r="Q76" i="4"/>
  <c r="R76" i="4"/>
  <c r="S76" i="4"/>
  <c r="T76" i="4"/>
  <c r="U76" i="4"/>
  <c r="V76" i="4"/>
  <c r="W76" i="4"/>
  <c r="X76" i="4"/>
  <c r="N77" i="4"/>
  <c r="O77" i="4"/>
  <c r="P77" i="4"/>
  <c r="Q77" i="4"/>
  <c r="R77" i="4"/>
  <c r="S77" i="4"/>
  <c r="T77" i="4"/>
  <c r="U77" i="4"/>
  <c r="V77" i="4"/>
  <c r="W77" i="4"/>
  <c r="X77" i="4"/>
  <c r="N78" i="4"/>
  <c r="O78" i="4"/>
  <c r="P78" i="4"/>
  <c r="Q78" i="4"/>
  <c r="R78" i="4"/>
  <c r="S78" i="4"/>
  <c r="T78" i="4"/>
  <c r="U78" i="4"/>
  <c r="V78" i="4"/>
  <c r="W78" i="4"/>
  <c r="X78" i="4"/>
  <c r="N79" i="4"/>
  <c r="O79" i="4"/>
  <c r="P79" i="4"/>
  <c r="Q79" i="4"/>
  <c r="R79" i="4"/>
  <c r="S79" i="4"/>
  <c r="T79" i="4"/>
  <c r="U79" i="4"/>
  <c r="V79" i="4"/>
  <c r="W79" i="4"/>
  <c r="X79" i="4"/>
  <c r="N80" i="4"/>
  <c r="O80" i="4"/>
  <c r="P80" i="4"/>
  <c r="Q80" i="4"/>
  <c r="R80" i="4"/>
  <c r="S80" i="4"/>
  <c r="T80" i="4"/>
  <c r="U80" i="4"/>
  <c r="V80" i="4"/>
  <c r="W80" i="4"/>
  <c r="X80" i="4"/>
  <c r="N81" i="4"/>
  <c r="O81" i="4"/>
  <c r="P81" i="4"/>
  <c r="Q81" i="4"/>
  <c r="R81" i="4"/>
  <c r="S81" i="4"/>
  <c r="T81" i="4"/>
  <c r="U81" i="4"/>
  <c r="V81" i="4"/>
  <c r="W81" i="4"/>
  <c r="X81" i="4"/>
  <c r="N82" i="4"/>
  <c r="O82" i="4"/>
  <c r="P82" i="4"/>
  <c r="Q82" i="4"/>
  <c r="R82" i="4"/>
  <c r="S82" i="4"/>
  <c r="T82" i="4"/>
  <c r="U82" i="4"/>
  <c r="V82" i="4"/>
  <c r="W82" i="4"/>
  <c r="X82" i="4"/>
  <c r="N83" i="4"/>
  <c r="O83" i="4"/>
  <c r="P83" i="4"/>
  <c r="Q83" i="4"/>
  <c r="R83" i="4"/>
  <c r="S83" i="4"/>
  <c r="T83" i="4"/>
  <c r="U83" i="4"/>
  <c r="V83" i="4"/>
  <c r="W83" i="4"/>
  <c r="X83" i="4"/>
  <c r="N84" i="4"/>
  <c r="O84" i="4"/>
  <c r="P84" i="4"/>
  <c r="Q84" i="4"/>
  <c r="R84" i="4"/>
  <c r="S84" i="4"/>
  <c r="T84" i="4"/>
  <c r="U84" i="4"/>
  <c r="V84" i="4"/>
  <c r="W84" i="4"/>
  <c r="X84" i="4"/>
  <c r="N85" i="4"/>
  <c r="O85" i="4"/>
  <c r="P85" i="4"/>
  <c r="Q85" i="4"/>
  <c r="R85" i="4"/>
  <c r="S85" i="4"/>
  <c r="T85" i="4"/>
  <c r="U85" i="4"/>
  <c r="V85" i="4"/>
  <c r="W85" i="4"/>
  <c r="X85" i="4"/>
  <c r="N86" i="4"/>
  <c r="O86" i="4"/>
  <c r="P86" i="4"/>
  <c r="Q86" i="4"/>
  <c r="R86" i="4"/>
  <c r="S86" i="4"/>
  <c r="T86" i="4"/>
  <c r="U86" i="4"/>
  <c r="V86" i="4"/>
  <c r="W86" i="4"/>
  <c r="X86" i="4"/>
  <c r="N87" i="4"/>
  <c r="O87" i="4"/>
  <c r="P87" i="4"/>
  <c r="Q87" i="4"/>
  <c r="R87" i="4"/>
  <c r="S87" i="4"/>
  <c r="T87" i="4"/>
  <c r="U87" i="4"/>
  <c r="V87" i="4"/>
  <c r="W87" i="4"/>
  <c r="X87" i="4"/>
  <c r="N88" i="4"/>
  <c r="O88" i="4"/>
  <c r="P88" i="4"/>
  <c r="Q88" i="4"/>
  <c r="R88" i="4"/>
  <c r="S88" i="4"/>
  <c r="T88" i="4"/>
  <c r="U88" i="4"/>
  <c r="V88" i="4"/>
  <c r="W88" i="4"/>
  <c r="X88" i="4"/>
  <c r="N89" i="4"/>
  <c r="O89" i="4"/>
  <c r="P89" i="4"/>
  <c r="Q89" i="4"/>
  <c r="R89" i="4"/>
  <c r="S89" i="4"/>
  <c r="T89" i="4"/>
  <c r="U89" i="4"/>
  <c r="V89" i="4"/>
  <c r="W89" i="4"/>
  <c r="X89" i="4"/>
  <c r="N90" i="4"/>
  <c r="O90" i="4"/>
  <c r="P90" i="4"/>
  <c r="Q90" i="4"/>
  <c r="R90" i="4"/>
  <c r="S90" i="4"/>
  <c r="T90" i="4"/>
  <c r="U90" i="4"/>
  <c r="V90" i="4"/>
  <c r="W90" i="4"/>
  <c r="X90" i="4"/>
  <c r="N91" i="4"/>
  <c r="O91" i="4"/>
  <c r="P91" i="4"/>
  <c r="Q91" i="4"/>
  <c r="R91" i="4"/>
  <c r="S91" i="4"/>
  <c r="T91" i="4"/>
  <c r="U91" i="4"/>
  <c r="V91" i="4"/>
  <c r="W91" i="4"/>
  <c r="X91" i="4"/>
  <c r="N92" i="4"/>
  <c r="O92" i="4"/>
  <c r="P92" i="4"/>
  <c r="Q92" i="4"/>
  <c r="R92" i="4"/>
  <c r="S92" i="4"/>
  <c r="T92" i="4"/>
  <c r="U92" i="4"/>
  <c r="V92" i="4"/>
  <c r="W92" i="4"/>
  <c r="X92" i="4"/>
  <c r="N93" i="4"/>
  <c r="O93" i="4"/>
  <c r="P93" i="4"/>
  <c r="Q93" i="4"/>
  <c r="R93" i="4"/>
  <c r="S93" i="4"/>
  <c r="T93" i="4"/>
  <c r="U93" i="4"/>
  <c r="V93" i="4"/>
  <c r="W93" i="4"/>
  <c r="X93" i="4"/>
  <c r="N94" i="4"/>
  <c r="O94" i="4"/>
  <c r="P94" i="4"/>
  <c r="Q94" i="4"/>
  <c r="R94" i="4"/>
  <c r="S94" i="4"/>
  <c r="T94" i="4"/>
  <c r="U94" i="4"/>
  <c r="V94" i="4"/>
  <c r="W94" i="4"/>
  <c r="X94" i="4"/>
  <c r="N95" i="4"/>
  <c r="O95" i="4"/>
  <c r="P95" i="4"/>
  <c r="Q95" i="4"/>
  <c r="R95" i="4"/>
  <c r="S95" i="4"/>
  <c r="T95" i="4"/>
  <c r="U95" i="4"/>
  <c r="V95" i="4"/>
  <c r="W95" i="4"/>
  <c r="X95" i="4"/>
  <c r="N96" i="4"/>
  <c r="O96" i="4"/>
  <c r="P96" i="4"/>
  <c r="Q96" i="4"/>
  <c r="R96" i="4"/>
  <c r="S96" i="4"/>
  <c r="T96" i="4"/>
  <c r="U96" i="4"/>
  <c r="V96" i="4"/>
  <c r="W96" i="4"/>
  <c r="X96" i="4"/>
  <c r="N97" i="4"/>
  <c r="O97" i="4"/>
  <c r="P97" i="4"/>
  <c r="Q97" i="4"/>
  <c r="R97" i="4"/>
  <c r="S97" i="4"/>
  <c r="T97" i="4"/>
  <c r="U97" i="4"/>
  <c r="V97" i="4"/>
  <c r="W97" i="4"/>
  <c r="X97" i="4"/>
  <c r="N98" i="4"/>
  <c r="O98" i="4"/>
  <c r="P98" i="4"/>
  <c r="Q98" i="4"/>
  <c r="R98" i="4"/>
  <c r="S98" i="4"/>
  <c r="T98" i="4"/>
  <c r="U98" i="4"/>
  <c r="V98" i="4"/>
  <c r="W98" i="4"/>
  <c r="X98" i="4"/>
  <c r="N99" i="4"/>
  <c r="O99" i="4"/>
  <c r="P99" i="4"/>
  <c r="Q99" i="4"/>
  <c r="R99" i="4"/>
  <c r="S99" i="4"/>
  <c r="T99" i="4"/>
  <c r="U99" i="4"/>
  <c r="V99" i="4"/>
  <c r="W99" i="4"/>
  <c r="X99" i="4"/>
  <c r="N100" i="4"/>
  <c r="O100" i="4"/>
  <c r="P100" i="4"/>
  <c r="Q100" i="4"/>
  <c r="R100" i="4"/>
  <c r="S100" i="4"/>
  <c r="T100" i="4"/>
  <c r="U100" i="4"/>
  <c r="V100" i="4"/>
  <c r="W100" i="4"/>
  <c r="X100" i="4"/>
  <c r="N101" i="4"/>
  <c r="O101" i="4"/>
  <c r="P101" i="4"/>
  <c r="Q101" i="4"/>
  <c r="R101" i="4"/>
  <c r="S101" i="4"/>
  <c r="T101" i="4"/>
  <c r="U101" i="4"/>
  <c r="V101" i="4"/>
  <c r="W101" i="4"/>
  <c r="X101" i="4"/>
  <c r="N102" i="4"/>
  <c r="O102" i="4"/>
  <c r="P102" i="4"/>
  <c r="Q102" i="4"/>
  <c r="R102" i="4"/>
  <c r="S102" i="4"/>
  <c r="T102" i="4"/>
  <c r="U102" i="4"/>
  <c r="V102" i="4"/>
  <c r="W102" i="4"/>
  <c r="X102" i="4"/>
  <c r="N103" i="4"/>
  <c r="O103" i="4"/>
  <c r="P103" i="4"/>
  <c r="Q103" i="4"/>
  <c r="R103" i="4"/>
  <c r="S103" i="4"/>
  <c r="T103" i="4"/>
  <c r="U103" i="4"/>
  <c r="V103" i="4"/>
  <c r="W103" i="4"/>
  <c r="X103" i="4"/>
  <c r="N104" i="4"/>
  <c r="O104" i="4"/>
  <c r="P104" i="4"/>
  <c r="Q104" i="4"/>
  <c r="R104" i="4"/>
  <c r="S104" i="4"/>
  <c r="T104" i="4"/>
  <c r="U104" i="4"/>
  <c r="V104" i="4"/>
  <c r="W104" i="4"/>
  <c r="X104" i="4"/>
  <c r="N105" i="4"/>
  <c r="O105" i="4"/>
  <c r="P105" i="4"/>
  <c r="Q105" i="4"/>
  <c r="R105" i="4"/>
  <c r="S105" i="4"/>
  <c r="T105" i="4"/>
  <c r="U105" i="4"/>
  <c r="V105" i="4"/>
  <c r="W105" i="4"/>
  <c r="X105" i="4"/>
  <c r="N106" i="4"/>
  <c r="O106" i="4"/>
  <c r="P106" i="4"/>
  <c r="Q106" i="4"/>
  <c r="R106" i="4"/>
  <c r="S106" i="4"/>
  <c r="T106" i="4"/>
  <c r="U106" i="4"/>
  <c r="V106" i="4"/>
  <c r="W106" i="4"/>
  <c r="X106" i="4"/>
  <c r="C3" i="4" l="1"/>
  <c r="C5" i="4"/>
  <c r="O8" i="4" l="1"/>
  <c r="O7" i="4"/>
  <c r="P7" i="4" l="1"/>
  <c r="Q7" i="4"/>
  <c r="R7" i="4"/>
  <c r="S7" i="4"/>
  <c r="P8" i="4"/>
  <c r="Q8" i="4"/>
  <c r="R8" i="4"/>
  <c r="S8" i="4"/>
  <c r="P9" i="4"/>
  <c r="Q9" i="4"/>
  <c r="R9" i="4"/>
  <c r="S9" i="4"/>
  <c r="P10" i="4"/>
  <c r="Q10" i="4"/>
  <c r="R10" i="4"/>
  <c r="S10" i="4"/>
  <c r="P11" i="4"/>
  <c r="Q11" i="4"/>
  <c r="R11" i="4"/>
  <c r="S11" i="4"/>
  <c r="P12" i="4"/>
  <c r="Q12" i="4"/>
  <c r="R12" i="4"/>
  <c r="S12" i="4"/>
  <c r="P13" i="4"/>
  <c r="Q13" i="4"/>
  <c r="R13" i="4"/>
  <c r="S13" i="4"/>
  <c r="P14" i="4"/>
  <c r="Q14" i="4"/>
  <c r="R14" i="4"/>
  <c r="S14" i="4"/>
  <c r="P15" i="4"/>
  <c r="Q15" i="4"/>
  <c r="R15" i="4"/>
  <c r="S15" i="4"/>
  <c r="P16" i="4"/>
  <c r="Q16" i="4"/>
  <c r="R16" i="4"/>
  <c r="S16" i="4"/>
  <c r="P17" i="4"/>
  <c r="Q17" i="4"/>
  <c r="R17" i="4"/>
  <c r="S17" i="4"/>
  <c r="Z8" i="4" l="1"/>
  <c r="Z11" i="4"/>
  <c r="Z13" i="4"/>
  <c r="Z14" i="4"/>
  <c r="Z15" i="4"/>
  <c r="Z16" i="4"/>
  <c r="Z17" i="4"/>
  <c r="Z18" i="4"/>
  <c r="N7" i="4"/>
  <c r="N8" i="4"/>
  <c r="N9" i="4"/>
  <c r="N10" i="4"/>
  <c r="N11" i="4"/>
  <c r="N12" i="4"/>
  <c r="N13" i="4"/>
  <c r="N14" i="4"/>
  <c r="N15" i="4"/>
  <c r="N16" i="4"/>
  <c r="N17" i="4"/>
  <c r="T7" i="4"/>
  <c r="U7" i="4"/>
  <c r="V7" i="4"/>
  <c r="W7" i="4"/>
  <c r="X7" i="4"/>
  <c r="T8" i="4"/>
  <c r="U8" i="4"/>
  <c r="V8" i="4"/>
  <c r="W8" i="4"/>
  <c r="X8" i="4"/>
  <c r="T9" i="4"/>
  <c r="U9" i="4"/>
  <c r="V9" i="4"/>
  <c r="W9" i="4"/>
  <c r="X9" i="4"/>
  <c r="T10" i="4"/>
  <c r="U10" i="4"/>
  <c r="V10" i="4"/>
  <c r="W10" i="4"/>
  <c r="X10" i="4"/>
  <c r="T11" i="4"/>
  <c r="U11" i="4"/>
  <c r="V11" i="4"/>
  <c r="W11" i="4"/>
  <c r="X11" i="4"/>
  <c r="T12" i="4"/>
  <c r="U12" i="4"/>
  <c r="V12" i="4"/>
  <c r="W12" i="4"/>
  <c r="X12" i="4"/>
  <c r="T13" i="4"/>
  <c r="U13" i="4"/>
  <c r="V13" i="4"/>
  <c r="W13" i="4"/>
  <c r="X13" i="4"/>
  <c r="T14" i="4"/>
  <c r="U14" i="4"/>
  <c r="V14" i="4"/>
  <c r="W14" i="4"/>
  <c r="X14" i="4"/>
  <c r="T15" i="4"/>
  <c r="U15" i="4"/>
  <c r="V15" i="4"/>
  <c r="W15" i="4"/>
  <c r="X15" i="4"/>
  <c r="T16" i="4"/>
  <c r="U16" i="4"/>
  <c r="V16" i="4"/>
  <c r="W16" i="4"/>
  <c r="X16" i="4"/>
  <c r="T17" i="4"/>
  <c r="U17" i="4"/>
  <c r="V17" i="4"/>
  <c r="W17" i="4"/>
  <c r="X17" i="4"/>
  <c r="O9" i="4"/>
  <c r="O10" i="4"/>
  <c r="O11" i="4"/>
  <c r="O12" i="4"/>
  <c r="O13" i="4"/>
  <c r="O14" i="4"/>
  <c r="O15" i="4"/>
  <c r="O16" i="4"/>
  <c r="O17" i="4"/>
  <c r="AA7" i="4" l="1"/>
  <c r="AA12" i="4"/>
  <c r="AA11" i="4"/>
  <c r="AA15" i="4"/>
  <c r="AA14" i="4"/>
  <c r="AA18" i="4"/>
  <c r="AA10" i="4"/>
  <c r="AA13" i="4"/>
  <c r="AA17" i="4"/>
  <c r="AA9" i="4"/>
  <c r="AA16" i="4"/>
  <c r="AA8" i="4"/>
  <c r="AD7" i="4" l="1"/>
  <c r="AC7" i="4" s="1"/>
  <c r="AD17" i="4"/>
  <c r="AC17" i="4" s="1"/>
  <c r="AD18" i="4"/>
  <c r="AC18" i="4" s="1"/>
  <c r="AD10" i="4"/>
  <c r="AC10" i="4" s="1"/>
  <c r="AD9" i="4"/>
  <c r="AC9" i="4" s="1"/>
  <c r="AD16" i="4"/>
  <c r="AC16" i="4" s="1"/>
  <c r="AD8" i="4"/>
  <c r="AC8" i="4" s="1"/>
  <c r="AD15" i="4"/>
  <c r="AC15" i="4" s="1"/>
  <c r="AD14" i="4"/>
  <c r="AC14" i="4" s="1"/>
  <c r="AD13" i="4"/>
  <c r="AC13" i="4" s="1"/>
  <c r="AD12" i="4"/>
  <c r="AC12" i="4" s="1"/>
  <c r="AD11" i="4"/>
  <c r="AC11" i="4" s="1"/>
</calcChain>
</file>

<file path=xl/sharedStrings.xml><?xml version="1.0" encoding="utf-8"?>
<sst xmlns="http://schemas.openxmlformats.org/spreadsheetml/2006/main" count="54" uniqueCount="40">
  <si>
    <t>SRP68</t>
  </si>
  <si>
    <t>SDHA</t>
  </si>
  <si>
    <t>NCBP3</t>
  </si>
  <si>
    <t>CTBP2</t>
  </si>
  <si>
    <t>EIF4H</t>
  </si>
  <si>
    <t>EEF2</t>
  </si>
  <si>
    <t>PTPRA</t>
  </si>
  <si>
    <t>RRAGA</t>
  </si>
  <si>
    <t>YWHAZ</t>
  </si>
  <si>
    <t>CNBP</t>
  </si>
  <si>
    <t>GAPDH</t>
  </si>
  <si>
    <t>ACTB</t>
  </si>
  <si>
    <t>genes</t>
  </si>
  <si>
    <t>method1</t>
  </si>
  <si>
    <t>method2</t>
  </si>
  <si>
    <t>method3</t>
  </si>
  <si>
    <t>method4</t>
  </si>
  <si>
    <t>method5</t>
  </si>
  <si>
    <t>method6</t>
  </si>
  <si>
    <t>method7</t>
  </si>
  <si>
    <t>method8</t>
  </si>
  <si>
    <t>method9</t>
  </si>
  <si>
    <t>method10</t>
  </si>
  <si>
    <t>STEP1</t>
  </si>
  <si>
    <t>STEP2</t>
  </si>
  <si>
    <t>STEP3</t>
  </si>
  <si>
    <t>final score</t>
  </si>
  <si>
    <t>order by final score</t>
  </si>
  <si>
    <r>
      <t>STEP 1</t>
    </r>
    <r>
      <rPr>
        <sz val="14"/>
        <color rgb="FF000000"/>
        <rFont val="Times New Roman"/>
        <family val="1"/>
      </rPr>
      <t>, according to the original algorithm results ordered the values from small to large to find the minimum and the maximum. From this, the range was calculated.</t>
    </r>
  </si>
  <si>
    <r>
      <t>STEP 2</t>
    </r>
    <r>
      <rPr>
        <sz val="14"/>
        <color rgb="FF000000"/>
        <rFont val="Times New Roman"/>
        <family val="1"/>
      </rPr>
      <t>, the values from the original algorithm were standardized in the interval [0,1], where the minimum value=0 and the maximum value=1. All of the other data were assigned normalized values between 0 and 1.</t>
    </r>
  </si>
  <si>
    <r>
      <t>STEP 3</t>
    </r>
    <r>
      <rPr>
        <sz val="14"/>
        <color rgb="FF000000"/>
        <rFont val="Times New Roman"/>
        <family val="1"/>
      </rPr>
      <t>, arithmetic averages of the standardized values for each candidate HKG were calculated, and then these final scores were sorted to obtain their final rankings.</t>
    </r>
  </si>
  <si>
    <t>The same color presents the same gene. From step 1 to step 2, the uneven distribution of these 12 HKGs will not change, but they are proportionally enlarged or reduced to the range of 0-1. Calculated the arithmetic mean value for each gene to determine the final ranking order.</t>
  </si>
  <si>
    <t>Schematic diagram of the ComprFinder algorithm</t>
  </si>
  <si>
    <t>ComprFinder is a new algorithm for comprehensive evaluation of candidate HKGs.</t>
  </si>
  <si>
    <r>
      <t>geNorm</t>
    </r>
    <r>
      <rPr>
        <sz val="10"/>
        <color rgb="FF000000"/>
        <rFont val="Calibri"/>
        <family val="2"/>
        <scheme val="minor"/>
      </rPr>
      <t>:  Vandesompele J, De Preter K, Pattyn F, Poppe B, Van Roy N, De Paepe A, Speleman F: Accurate normalization of real-time quantitative RT-PCR data by geometric averaging of multiple internal control genes. Genome Biology 2002, 3(7).</t>
    </r>
  </si>
  <si>
    <r>
      <t>NormFinder</t>
    </r>
    <r>
      <rPr>
        <sz val="10"/>
        <color rgb="FF000000"/>
        <rFont val="Calibri"/>
        <family val="2"/>
        <scheme val="minor"/>
      </rPr>
      <t>: Andersen CL, Jensen JL, Orntoft TF: Normalization of real-time quantitative reverse transcription-PCR data: A model-based variance estimation approach to identify genes suited for normalization, applied to bladder and colon cancer data sets. Cancer Res 2004, 64(15):5245-5250.</t>
    </r>
  </si>
  <si>
    <r>
      <t>BestKeeper</t>
    </r>
    <r>
      <rPr>
        <sz val="10"/>
        <color rgb="FF000000"/>
        <rFont val="Calibri"/>
        <family val="2"/>
        <scheme val="minor"/>
      </rPr>
      <t>: W. P, Tichopad A, Prgomet C, Neuvians TP: Determination of stable housekeeping genes, differentially regulated target genes and sample integrity: BestKeeper - Excel-based tool using pair-wise correlations. Biotechnol Lett 2004, 26(6):509-515.</t>
    </r>
  </si>
  <si>
    <r>
      <t>ΔCt method</t>
    </r>
    <r>
      <rPr>
        <sz val="11"/>
        <color rgb="FF000000"/>
        <rFont val="Calibri"/>
        <family val="2"/>
        <scheme val="minor"/>
      </rPr>
      <t>: Silver N, Best S, Jiang J, Thein SL: Selection of housekeeping genes for gene expression studies in human reticulocytes using real-time PCR. Bmc Molecular Biology 2006, 7:33.</t>
    </r>
  </si>
  <si>
    <t>We recommend using geNorm, NormFinder, BestKeeper and ΔCt method as method 1, method 2, method 3 and method 4, respectively. However, the ComprFinder analysis is not limited to these 4 algorithms.</t>
  </si>
  <si>
    <t>Please cite: Jipan Zhang, Chengchen Deng, Jialu Li, Yongju Zhao. 2020. Transcriptome-based Selection and Validation of Optimal House-keeping Genes for Skin Research in Goats (Capra hircus)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</si>
</sst>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4">
    <font>
      <sz val="11"/>
      <color theme="1"/>
      <name val="Calibri"/>
      <family val="2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b/>
      <sz val="10"/>
      <color indexed="8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indexed="16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charset val="134"/>
      <scheme val="minor"/>
    </font>
    <font>
      <b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2" fillId="2" borderId="6" xfId="0" applyNumberFormat="1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left"/>
    </xf>
    <xf numFmtId="164" fontId="2" fillId="3" borderId="10" xfId="0" applyNumberFormat="1" applyFont="1" applyFill="1" applyBorder="1" applyAlignment="1">
      <alignment horizontal="left"/>
    </xf>
    <xf numFmtId="164" fontId="2" fillId="3" borderId="11" xfId="0" applyNumberFormat="1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/>
    </xf>
    <xf numFmtId="0" fontId="5" fillId="0" borderId="0" xfId="0" applyFont="1"/>
    <xf numFmtId="0" fontId="3" fillId="4" borderId="9" xfId="0" applyFont="1" applyFill="1" applyBorder="1" applyAlignment="1">
      <alignment horizontal="left"/>
    </xf>
    <xf numFmtId="164" fontId="2" fillId="4" borderId="10" xfId="0" applyNumberFormat="1" applyFont="1" applyFill="1" applyBorder="1" applyAlignment="1">
      <alignment horizontal="left"/>
    </xf>
    <xf numFmtId="164" fontId="2" fillId="4" borderId="11" xfId="0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164" fontId="2" fillId="4" borderId="6" xfId="0" applyNumberFormat="1" applyFont="1" applyFill="1" applyBorder="1" applyAlignment="1">
      <alignment horizontal="left"/>
    </xf>
    <xf numFmtId="0" fontId="1" fillId="0" borderId="0" xfId="0" applyFont="1" applyFill="1"/>
    <xf numFmtId="164" fontId="2" fillId="0" borderId="18" xfId="0" applyNumberFormat="1" applyFont="1" applyFill="1" applyBorder="1" applyAlignment="1">
      <alignment horizontal="left"/>
    </xf>
    <xf numFmtId="164" fontId="2" fillId="0" borderId="19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64" fontId="2" fillId="3" borderId="2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164" fontId="2" fillId="2" borderId="12" xfId="0" applyNumberFormat="1" applyFont="1" applyFill="1" applyBorder="1" applyAlignment="1">
      <alignment horizontal="left"/>
    </xf>
    <xf numFmtId="164" fontId="2" fillId="3" borderId="20" xfId="0" applyNumberFormat="1" applyFont="1" applyFill="1" applyBorder="1" applyAlignment="1">
      <alignment horizontal="left"/>
    </xf>
    <xf numFmtId="164" fontId="2" fillId="3" borderId="23" xfId="0" applyNumberFormat="1" applyFont="1" applyFill="1" applyBorder="1" applyAlignment="1">
      <alignment horizontal="left"/>
    </xf>
    <xf numFmtId="0" fontId="9" fillId="0" borderId="2" xfId="0" applyFont="1" applyFill="1" applyBorder="1" applyAlignment="1" applyProtection="1"/>
    <xf numFmtId="0" fontId="9" fillId="0" borderId="22" xfId="0" applyFont="1" applyFill="1" applyBorder="1" applyAlignment="1" applyProtection="1"/>
    <xf numFmtId="0" fontId="10" fillId="0" borderId="0" xfId="0" applyFont="1" applyAlignment="1">
      <alignment horizontal="left"/>
    </xf>
    <xf numFmtId="0" fontId="9" fillId="0" borderId="0" xfId="0" applyFont="1" applyFill="1" applyBorder="1" applyAlignment="1" applyProtection="1"/>
    <xf numFmtId="0" fontId="7" fillId="0" borderId="0" xfId="0" applyFont="1" applyAlignment="1">
      <alignment horizontal="left" vertical="center"/>
    </xf>
    <xf numFmtId="0" fontId="5" fillId="0" borderId="2" xfId="0" applyFont="1" applyBorder="1"/>
    <xf numFmtId="0" fontId="6" fillId="0" borderId="22" xfId="0" applyFont="1" applyFill="1" applyBorder="1" applyProtection="1"/>
    <xf numFmtId="0" fontId="1" fillId="0" borderId="22" xfId="0" applyFont="1" applyBorder="1"/>
    <xf numFmtId="0" fontId="5" fillId="0" borderId="22" xfId="0" applyFont="1" applyBorder="1"/>
    <xf numFmtId="2" fontId="1" fillId="0" borderId="22" xfId="0" applyNumberFormat="1" applyFont="1" applyBorder="1"/>
    <xf numFmtId="0" fontId="1" fillId="0" borderId="22" xfId="0" applyFont="1" applyFill="1" applyBorder="1"/>
    <xf numFmtId="0" fontId="1" fillId="0" borderId="24" xfId="0" applyFont="1" applyBorder="1"/>
    <xf numFmtId="0" fontId="5" fillId="0" borderId="3" xfId="0" applyFont="1" applyBorder="1"/>
    <xf numFmtId="0" fontId="6" fillId="0" borderId="0" xfId="0" applyFont="1" applyFill="1" applyBorder="1" applyProtection="1"/>
    <xf numFmtId="0" fontId="1" fillId="0" borderId="0" xfId="0" applyFont="1" applyBorder="1"/>
    <xf numFmtId="0" fontId="5" fillId="0" borderId="0" xfId="0" applyFont="1" applyBorder="1"/>
    <xf numFmtId="2" fontId="1" fillId="0" borderId="0" xfId="0" applyNumberFormat="1" applyFont="1" applyBorder="1"/>
    <xf numFmtId="0" fontId="1" fillId="0" borderId="0" xfId="0" applyFont="1" applyFill="1" applyBorder="1"/>
    <xf numFmtId="0" fontId="1" fillId="0" borderId="25" xfId="0" applyFont="1" applyBorder="1"/>
    <xf numFmtId="0" fontId="9" fillId="0" borderId="25" xfId="0" applyFont="1" applyFill="1" applyBorder="1" applyAlignment="1" applyProtection="1"/>
    <xf numFmtId="0" fontId="8" fillId="0" borderId="0" xfId="0" applyFont="1" applyAlignment="1">
      <alignment horizontal="left"/>
    </xf>
    <xf numFmtId="0" fontId="12" fillId="0" borderId="27" xfId="0" applyFont="1" applyFill="1" applyBorder="1" applyAlignment="1" applyProtection="1">
      <alignment vertical="center" wrapText="1"/>
    </xf>
    <xf numFmtId="0" fontId="12" fillId="0" borderId="28" xfId="0" applyFont="1" applyFill="1" applyBorder="1" applyAlignment="1" applyProtection="1">
      <alignment vertical="center" wrapText="1"/>
    </xf>
    <xf numFmtId="0" fontId="13" fillId="0" borderId="27" xfId="0" applyFont="1" applyFill="1" applyBorder="1" applyAlignment="1" applyProtection="1">
      <alignment horizontal="left"/>
    </xf>
    <xf numFmtId="0" fontId="13" fillId="0" borderId="28" xfId="0" applyFont="1" applyFill="1" applyBorder="1" applyAlignment="1" applyProtection="1">
      <alignment horizontal="left"/>
    </xf>
    <xf numFmtId="0" fontId="16" fillId="0" borderId="17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25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4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26" xfId="0" applyFont="1" applyFill="1" applyBorder="1" applyAlignment="1" applyProtection="1">
      <alignment horizontal="left" vertical="center"/>
    </xf>
    <xf numFmtId="0" fontId="22" fillId="0" borderId="0" xfId="0" applyFont="1"/>
    <xf numFmtId="164" fontId="3" fillId="3" borderId="1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4" fontId="3" fillId="3" borderId="2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left"/>
    </xf>
    <xf numFmtId="164" fontId="13" fillId="0" borderId="27" xfId="0" applyNumberFormat="1" applyFont="1" applyFill="1" applyBorder="1" applyAlignment="1" applyProtection="1">
      <alignment horizontal="left"/>
    </xf>
    <xf numFmtId="164" fontId="12" fillId="0" borderId="27" xfId="0" applyNumberFormat="1" applyFont="1" applyFill="1" applyBorder="1" applyAlignment="1" applyProtection="1">
      <alignment vertical="center" wrapText="1"/>
    </xf>
    <xf numFmtId="164" fontId="1" fillId="0" borderId="22" xfId="0" applyNumberFormat="1" applyFont="1" applyBorder="1"/>
    <xf numFmtId="164" fontId="1" fillId="0" borderId="0" xfId="0" applyNumberFormat="1" applyFont="1" applyBorder="1"/>
    <xf numFmtId="164" fontId="9" fillId="0" borderId="0" xfId="0" applyNumberFormat="1" applyFont="1" applyFill="1" applyBorder="1" applyAlignment="1" applyProtection="1"/>
    <xf numFmtId="164" fontId="13" fillId="0" borderId="0" xfId="0" applyNumberFormat="1" applyFont="1" applyFill="1" applyBorder="1" applyAlignment="1" applyProtection="1">
      <alignment horizontal="left" vertical="center"/>
    </xf>
    <xf numFmtId="164" fontId="13" fillId="0" borderId="5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/>
    <xf numFmtId="0" fontId="5" fillId="0" borderId="17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3" fillId="0" borderId="27" xfId="0" applyFont="1" applyFill="1" applyBorder="1" applyAlignment="1" applyProtection="1">
      <alignment horizontal="left" vertical="center"/>
    </xf>
    <xf numFmtId="164" fontId="13" fillId="0" borderId="27" xfId="0" applyNumberFormat="1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0" fontId="0" fillId="0" borderId="3" xfId="0" applyBorder="1"/>
    <xf numFmtId="0" fontId="0" fillId="0" borderId="0" xfId="0" applyBorder="1"/>
    <xf numFmtId="0" fontId="0" fillId="0" borderId="25" xfId="0" applyBorder="1"/>
    <xf numFmtId="0" fontId="20" fillId="0" borderId="3" xfId="0" applyFont="1" applyBorder="1"/>
    <xf numFmtId="0" fontId="22" fillId="0" borderId="0" xfId="0" applyFont="1" applyBorder="1"/>
    <xf numFmtId="0" fontId="22" fillId="0" borderId="25" xfId="0" applyFont="1" applyBorder="1"/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26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370113</xdr:colOff>
      <xdr:row>6</xdr:row>
      <xdr:rowOff>55698</xdr:rowOff>
    </xdr:from>
    <xdr:to>
      <xdr:col>14</xdr:col>
      <xdr:colOff>573767</xdr:colOff>
      <xdr:row>31</xdr:row>
      <xdr:rowOff>141513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913" y="1579698"/>
          <a:ext cx="6909254" cy="471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2"/>
  <sheetViews>
    <sheetView view="pageBreakPreview" zoomScale="80" zoomScaleNormal="80" zoomScaleSheetLayoutView="80" workbookViewId="0">
      <selection activeCell="AI23" sqref="AI23"/>
    </sheetView>
  </sheetViews>
  <sheetFormatPr defaultRowHeight="18"/>
  <cols>
    <col min="1" max="1" width="14.109375" style="11" customWidth="1"/>
    <col min="2" max="6" width="8.88671875" style="1"/>
    <col min="7" max="12" width="3.109375" style="1" customWidth="1"/>
    <col min="13" max="13" width="14.109375" style="11" customWidth="1"/>
    <col min="14" max="18" width="8.88671875" style="1" customWidth="1"/>
    <col min="19" max="19" width="3.109375" style="1" customWidth="1"/>
    <col min="20" max="24" width="3.109375" style="2" customWidth="1"/>
    <col min="25" max="25" width="14.109375" style="11" customWidth="1"/>
    <col min="26" max="27" width="8.88671875" style="1"/>
    <col min="28" max="28" width="2.44140625" style="17" customWidth="1"/>
    <col min="29" max="31" width="8.88671875" style="1"/>
    <col min="32" max="32" width="8.88671875" style="73"/>
    <col min="33" max="16384" width="8.88671875" style="1"/>
  </cols>
  <sheetData>
    <row r="1" spans="1:33" s="56" customFormat="1" ht="26.4" customHeight="1" thickBot="1">
      <c r="A1" s="89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7"/>
      <c r="AG1" s="88"/>
    </row>
    <row r="2" spans="1:33" s="30" customFormat="1" ht="24.6" customHeight="1" thickBot="1">
      <c r="A2" s="51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67"/>
      <c r="AG2" s="48"/>
    </row>
    <row r="3" spans="1:33" ht="18.600000000000001" thickBot="1">
      <c r="A3" s="31"/>
      <c r="B3" s="21"/>
      <c r="C3" s="32" t="str">
        <f>"= data input"</f>
        <v>= data input</v>
      </c>
      <c r="D3" s="33"/>
      <c r="E3" s="33"/>
      <c r="F3" s="33"/>
      <c r="G3" s="33"/>
      <c r="H3" s="33"/>
      <c r="I3" s="33"/>
      <c r="J3" s="33"/>
      <c r="K3" s="33"/>
      <c r="L3" s="33"/>
      <c r="M3" s="34"/>
      <c r="N3" s="33"/>
      <c r="O3" s="33"/>
      <c r="P3" s="33"/>
      <c r="Q3" s="33"/>
      <c r="R3" s="33"/>
      <c r="S3" s="33"/>
      <c r="T3" s="35"/>
      <c r="U3" s="35"/>
      <c r="V3" s="35"/>
      <c r="W3" s="35"/>
      <c r="X3" s="35"/>
      <c r="Y3" s="34"/>
      <c r="Z3" s="33"/>
      <c r="AA3" s="33"/>
      <c r="AB3" s="36"/>
      <c r="AC3" s="33"/>
      <c r="AD3" s="33"/>
      <c r="AE3" s="33"/>
      <c r="AF3" s="68"/>
      <c r="AG3" s="37"/>
    </row>
    <row r="4" spans="1:33" ht="18.600000000000001" thickBot="1">
      <c r="A4" s="38"/>
      <c r="B4" s="23"/>
      <c r="C4" s="39" t="str">
        <f>"= data processing by ComprFinder algorithm"</f>
        <v>= data processing by ComprFinder algorithm</v>
      </c>
      <c r="D4" s="40"/>
      <c r="E4" s="40"/>
      <c r="F4" s="40"/>
      <c r="G4" s="40"/>
      <c r="H4" s="40"/>
      <c r="I4" s="40"/>
      <c r="J4" s="40"/>
      <c r="K4" s="40"/>
      <c r="L4" s="40"/>
      <c r="M4" s="41"/>
      <c r="N4" s="40"/>
      <c r="O4" s="40"/>
      <c r="P4" s="40"/>
      <c r="Q4" s="40"/>
      <c r="R4" s="40"/>
      <c r="S4" s="40"/>
      <c r="T4" s="42"/>
      <c r="U4" s="42"/>
      <c r="V4" s="42"/>
      <c r="W4" s="42"/>
      <c r="X4" s="42"/>
      <c r="Y4" s="41"/>
      <c r="Z4" s="40"/>
      <c r="AA4" s="40"/>
      <c r="AB4" s="43"/>
      <c r="AC4" s="40"/>
      <c r="AD4" s="40"/>
      <c r="AE4" s="40"/>
      <c r="AF4" s="69"/>
      <c r="AG4" s="44"/>
    </row>
    <row r="5" spans="1:33" ht="18.600000000000001" thickBot="1">
      <c r="A5" s="38"/>
      <c r="B5" s="22"/>
      <c r="C5" s="39" t="str">
        <f t="shared" ref="C5" si="0">"= data output"</f>
        <v>= data output</v>
      </c>
      <c r="D5" s="40"/>
      <c r="E5" s="40"/>
      <c r="F5" s="40"/>
      <c r="G5" s="40"/>
      <c r="H5" s="40"/>
      <c r="I5" s="40"/>
      <c r="J5" s="40"/>
      <c r="K5" s="40"/>
      <c r="L5" s="40"/>
      <c r="M5" s="41"/>
      <c r="N5" s="40"/>
      <c r="O5" s="40"/>
      <c r="P5" s="40"/>
      <c r="Q5" s="40"/>
      <c r="R5" s="40"/>
      <c r="S5" s="40"/>
      <c r="T5" s="42"/>
      <c r="U5" s="42"/>
      <c r="V5" s="42"/>
      <c r="W5" s="42"/>
      <c r="X5" s="42"/>
      <c r="Y5" s="41"/>
      <c r="Z5" s="40"/>
      <c r="AA5" s="40"/>
      <c r="AB5" s="43"/>
      <c r="AC5" s="40"/>
      <c r="AD5" s="40"/>
      <c r="AE5" s="40"/>
      <c r="AF5" s="69"/>
      <c r="AG5" s="44"/>
    </row>
    <row r="6" spans="1:33" s="81" customFormat="1" ht="15" customHeight="1" thickBot="1">
      <c r="A6" s="74"/>
      <c r="B6" s="75" t="s">
        <v>12</v>
      </c>
      <c r="C6" s="75" t="s">
        <v>13</v>
      </c>
      <c r="D6" s="75" t="s">
        <v>14</v>
      </c>
      <c r="E6" s="75" t="s">
        <v>15</v>
      </c>
      <c r="F6" s="75" t="s">
        <v>16</v>
      </c>
      <c r="G6" s="75" t="s">
        <v>17</v>
      </c>
      <c r="H6" s="75" t="s">
        <v>18</v>
      </c>
      <c r="I6" s="75" t="s">
        <v>19</v>
      </c>
      <c r="J6" s="75" t="s">
        <v>20</v>
      </c>
      <c r="K6" s="75" t="s">
        <v>21</v>
      </c>
      <c r="L6" s="76" t="s">
        <v>22</v>
      </c>
      <c r="M6" s="77"/>
      <c r="N6" s="75" t="s">
        <v>12</v>
      </c>
      <c r="O6" s="75" t="s">
        <v>13</v>
      </c>
      <c r="P6" s="75" t="s">
        <v>14</v>
      </c>
      <c r="Q6" s="75" t="s">
        <v>15</v>
      </c>
      <c r="R6" s="75" t="s">
        <v>16</v>
      </c>
      <c r="S6" s="75" t="s">
        <v>17</v>
      </c>
      <c r="T6" s="75" t="s">
        <v>18</v>
      </c>
      <c r="U6" s="75" t="s">
        <v>19</v>
      </c>
      <c r="V6" s="75" t="s">
        <v>20</v>
      </c>
      <c r="W6" s="75" t="s">
        <v>21</v>
      </c>
      <c r="X6" s="76" t="s">
        <v>22</v>
      </c>
      <c r="Y6" s="77"/>
      <c r="Z6" s="20" t="s">
        <v>12</v>
      </c>
      <c r="AA6" s="75" t="s">
        <v>26</v>
      </c>
      <c r="AB6" s="75"/>
      <c r="AC6" s="84" t="s">
        <v>27</v>
      </c>
      <c r="AD6" s="85"/>
      <c r="AE6" s="78"/>
      <c r="AF6" s="79"/>
      <c r="AG6" s="80"/>
    </row>
    <row r="7" spans="1:33" ht="14.4" customHeight="1">
      <c r="A7" s="82" t="s">
        <v>23</v>
      </c>
      <c r="B7" s="61" t="s">
        <v>11</v>
      </c>
      <c r="C7" s="7">
        <v>0.60599999999999998</v>
      </c>
      <c r="D7" s="7">
        <v>1.1140861914055227</v>
      </c>
      <c r="E7" s="7">
        <v>2.6175662687881279E-2</v>
      </c>
      <c r="F7" s="7">
        <v>0.97293323398205023</v>
      </c>
      <c r="G7" s="7"/>
      <c r="H7" s="7"/>
      <c r="I7" s="7"/>
      <c r="J7" s="7"/>
      <c r="K7" s="7"/>
      <c r="L7" s="8"/>
      <c r="M7" s="82" t="s">
        <v>24</v>
      </c>
      <c r="N7" s="64" t="str">
        <f>IF(ISBLANK(C7),"",B7)</f>
        <v>ACTB</v>
      </c>
      <c r="O7" s="9">
        <f>IF(ISBLANK(C7),"",(C7-MIN(C$7:C$106))*(1/(MAX(C$7:C$106)-MIN(C$7:C$106))))</f>
        <v>1</v>
      </c>
      <c r="P7" s="9">
        <f t="shared" ref="P7:S22" si="1">IF(ISBLANK(D7),"",(D7-MIN(D$7:D$106))*(1/(MAX(D$7:D$106)-MIN(D$7:D$106))))</f>
        <v>1</v>
      </c>
      <c r="Q7" s="9">
        <f t="shared" si="1"/>
        <v>1</v>
      </c>
      <c r="R7" s="9">
        <f t="shared" si="1"/>
        <v>1</v>
      </c>
      <c r="S7" s="9" t="str">
        <f t="shared" si="1"/>
        <v/>
      </c>
      <c r="T7" s="9" t="str">
        <f t="shared" ref="T7:X49" si="2">IF(ISBLANK(H7),"",(H7-MIN(H$7:H$106))*(1/(MAX(H$7:H$106)-MIN(H$7:H$106))))</f>
        <v/>
      </c>
      <c r="U7" s="9" t="str">
        <f t="shared" si="2"/>
        <v/>
      </c>
      <c r="V7" s="9" t="str">
        <f t="shared" si="2"/>
        <v/>
      </c>
      <c r="W7" s="9" t="str">
        <f t="shared" si="2"/>
        <v/>
      </c>
      <c r="X7" s="10" t="str">
        <f t="shared" si="2"/>
        <v/>
      </c>
      <c r="Y7" s="82" t="s">
        <v>25</v>
      </c>
      <c r="Z7" s="12" t="str">
        <f>IF(ISBLANK(C7),"",B7)</f>
        <v>ACTB</v>
      </c>
      <c r="AA7" s="13">
        <f>IF(ISBLANK(C7),"",AVERAGE(O7:X7))</f>
        <v>1</v>
      </c>
      <c r="AB7" s="18"/>
      <c r="AC7" s="12" t="str">
        <f>IF(ISBLANK(C7),"",VLOOKUP(AD7,IF({1,0},AA:AA,Z:Z),2,0))</f>
        <v>NCBP3</v>
      </c>
      <c r="AD7" s="14">
        <f>IF(ISBLANK(B7),"",SMALL(AA$7:AA$106,1))</f>
        <v>9.5960611520955141E-2</v>
      </c>
      <c r="AE7" s="40"/>
      <c r="AF7" s="69"/>
      <c r="AG7" s="44"/>
    </row>
    <row r="8" spans="1:33" ht="13.8" customHeight="1">
      <c r="A8" s="83"/>
      <c r="B8" s="62" t="s">
        <v>9</v>
      </c>
      <c r="C8" s="5">
        <v>0.53300000000000003</v>
      </c>
      <c r="D8" s="5">
        <v>0.96247319601722692</v>
      </c>
      <c r="E8" s="5">
        <v>2.13073642700582E-2</v>
      </c>
      <c r="F8" s="5">
        <v>0.75700755199298797</v>
      </c>
      <c r="G8" s="5"/>
      <c r="H8" s="5"/>
      <c r="I8" s="5"/>
      <c r="J8" s="5"/>
      <c r="K8" s="5"/>
      <c r="L8" s="6"/>
      <c r="M8" s="83"/>
      <c r="N8" s="65" t="str">
        <f t="shared" ref="N8:N101" si="3">IF(ISBLANK(C8),"",B8)</f>
        <v>CNBP</v>
      </c>
      <c r="O8" s="3">
        <f>IF(ISBLANK(C8),"",(C8-MIN(C$7:C$106))*(1/(MAX(C$7:C$106)-MIN(C$7:C$106))))</f>
        <v>0.79551820728291334</v>
      </c>
      <c r="P8" s="3">
        <f t="shared" si="1"/>
        <v>0.66392636314892473</v>
      </c>
      <c r="Q8" s="3">
        <f t="shared" si="1"/>
        <v>0.71741910915937901</v>
      </c>
      <c r="R8" s="3">
        <f t="shared" si="1"/>
        <v>0.54413887494611646</v>
      </c>
      <c r="S8" s="3" t="str">
        <f t="shared" si="1"/>
        <v/>
      </c>
      <c r="T8" s="3" t="str">
        <f t="shared" si="2"/>
        <v/>
      </c>
      <c r="U8" s="3" t="str">
        <f t="shared" si="2"/>
        <v/>
      </c>
      <c r="V8" s="3" t="str">
        <f t="shared" si="2"/>
        <v/>
      </c>
      <c r="W8" s="3" t="str">
        <f t="shared" si="2"/>
        <v/>
      </c>
      <c r="X8" s="4" t="str">
        <f t="shared" si="2"/>
        <v/>
      </c>
      <c r="Y8" s="83"/>
      <c r="Z8" s="15" t="str">
        <f t="shared" ref="Z8:Z18" si="4">IF(ISBLANK(C8),"",B8)</f>
        <v>CNBP</v>
      </c>
      <c r="AA8" s="16">
        <f t="shared" ref="AA8:AA18" si="5">IF(ISBLANK(C8),"",AVERAGE(O8:X8))</f>
        <v>0.68025063863433344</v>
      </c>
      <c r="AB8" s="19"/>
      <c r="AC8" s="12" t="str">
        <f>IF(ISBLANK(C8),"",VLOOKUP(AD8,IF({1,0},AA:AA,Z:Z),2,0))</f>
        <v>SDHA</v>
      </c>
      <c r="AD8" s="14">
        <f>IF(ISBLANK(B8),"",SMALL(AA$7:AA$106,2))</f>
        <v>9.9192993371424537E-2</v>
      </c>
      <c r="AE8" s="40"/>
      <c r="AF8" s="69"/>
      <c r="AG8" s="44"/>
    </row>
    <row r="9" spans="1:33" ht="13.8" customHeight="1">
      <c r="A9" s="83"/>
      <c r="B9" s="62" t="s">
        <v>3</v>
      </c>
      <c r="C9" s="5">
        <v>0.39800000000000002</v>
      </c>
      <c r="D9" s="5">
        <v>0.76422234155378299</v>
      </c>
      <c r="E9" s="5">
        <v>1.3004260692024681E-2</v>
      </c>
      <c r="F9" s="5">
        <v>0.55285965765230849</v>
      </c>
      <c r="G9" s="5"/>
      <c r="H9" s="5"/>
      <c r="I9" s="5"/>
      <c r="J9" s="5"/>
      <c r="K9" s="5"/>
      <c r="L9" s="6"/>
      <c r="M9" s="83"/>
      <c r="N9" s="65" t="str">
        <f t="shared" si="3"/>
        <v>CTBP2</v>
      </c>
      <c r="O9" s="3">
        <f t="shared" ref="O9:O101" si="6">IF(ISBLANK(C9),"",(C9-MIN(C$7:C$106))*(1/(MAX(C$7:C$106)-MIN(C$7:C$106))))</f>
        <v>0.41736694677871156</v>
      </c>
      <c r="P9" s="3">
        <f t="shared" si="1"/>
        <v>0.22447270353534834</v>
      </c>
      <c r="Q9" s="3">
        <f t="shared" si="1"/>
        <v>0.23546459354613158</v>
      </c>
      <c r="R9" s="3">
        <f t="shared" si="1"/>
        <v>0.11314295109747648</v>
      </c>
      <c r="S9" s="3" t="str">
        <f t="shared" si="1"/>
        <v/>
      </c>
      <c r="T9" s="3" t="str">
        <f t="shared" si="2"/>
        <v/>
      </c>
      <c r="U9" s="3" t="str">
        <f t="shared" si="2"/>
        <v/>
      </c>
      <c r="V9" s="3" t="str">
        <f t="shared" si="2"/>
        <v/>
      </c>
      <c r="W9" s="3" t="str">
        <f t="shared" si="2"/>
        <v/>
      </c>
      <c r="X9" s="4" t="str">
        <f t="shared" si="2"/>
        <v/>
      </c>
      <c r="Y9" s="83"/>
      <c r="Z9" s="15" t="str">
        <f t="shared" si="4"/>
        <v>CTBP2</v>
      </c>
      <c r="AA9" s="16">
        <f t="shared" si="5"/>
        <v>0.24761179873941699</v>
      </c>
      <c r="AB9" s="19"/>
      <c r="AC9" s="12" t="str">
        <f>IF(ISBLANK(C9),"",VLOOKUP(AD9,IF({1,0},AA:AA,Z:Z),2,0))</f>
        <v>PTPRA</v>
      </c>
      <c r="AD9" s="14">
        <f>IF(ISBLANK(B9),"",SMALL(AA$7:AA$106,3))</f>
        <v>0.10773090615514813</v>
      </c>
      <c r="AE9" s="40"/>
      <c r="AF9" s="69"/>
      <c r="AG9" s="44"/>
    </row>
    <row r="10" spans="1:33" ht="13.8" customHeight="1">
      <c r="A10" s="83"/>
      <c r="B10" s="62" t="s">
        <v>5</v>
      </c>
      <c r="C10" s="5">
        <v>0.27100000000000002</v>
      </c>
      <c r="D10" s="5">
        <v>0.77545642829974537</v>
      </c>
      <c r="E10" s="5">
        <v>1.2463426349415378E-2</v>
      </c>
      <c r="F10" s="5">
        <v>0.49958338222088883</v>
      </c>
      <c r="G10" s="5"/>
      <c r="H10" s="5"/>
      <c r="I10" s="5"/>
      <c r="J10" s="5"/>
      <c r="K10" s="5"/>
      <c r="L10" s="6"/>
      <c r="M10" s="83"/>
      <c r="N10" s="65" t="str">
        <f t="shared" si="3"/>
        <v>EEF2</v>
      </c>
      <c r="O10" s="3">
        <f t="shared" si="6"/>
        <v>6.1624649859944036E-2</v>
      </c>
      <c r="P10" s="3">
        <f t="shared" si="1"/>
        <v>0.24937479309400828</v>
      </c>
      <c r="Q10" s="3">
        <f t="shared" si="1"/>
        <v>0.20407180756320534</v>
      </c>
      <c r="R10" s="3">
        <f t="shared" si="1"/>
        <v>6.6636826061972586E-4</v>
      </c>
      <c r="S10" s="3" t="str">
        <f t="shared" si="1"/>
        <v/>
      </c>
      <c r="T10" s="3" t="str">
        <f t="shared" si="2"/>
        <v/>
      </c>
      <c r="U10" s="3" t="str">
        <f t="shared" si="2"/>
        <v/>
      </c>
      <c r="V10" s="3" t="str">
        <f t="shared" si="2"/>
        <v/>
      </c>
      <c r="W10" s="3" t="str">
        <f t="shared" si="2"/>
        <v/>
      </c>
      <c r="X10" s="4" t="str">
        <f t="shared" si="2"/>
        <v/>
      </c>
      <c r="Y10" s="83"/>
      <c r="Z10" s="15" t="str">
        <f t="shared" si="4"/>
        <v>EEF2</v>
      </c>
      <c r="AA10" s="16">
        <f t="shared" si="5"/>
        <v>0.12893440469444434</v>
      </c>
      <c r="AB10" s="19"/>
      <c r="AC10" s="12" t="str">
        <f>IF(ISBLANK(C10),"",VLOOKUP(AD10,IF({1,0},AA:AA,Z:Z),2,0))</f>
        <v>EEF2</v>
      </c>
      <c r="AD10" s="14">
        <f>IF(ISBLANK(B10),"",SMALL(AA$7:AA$106,4))</f>
        <v>0.12893440469444434</v>
      </c>
      <c r="AE10" s="40"/>
      <c r="AF10" s="69"/>
      <c r="AG10" s="44"/>
    </row>
    <row r="11" spans="1:33" ht="13.8" customHeight="1">
      <c r="A11" s="83"/>
      <c r="B11" s="62" t="s">
        <v>4</v>
      </c>
      <c r="C11" s="5">
        <v>0.251</v>
      </c>
      <c r="D11" s="5">
        <v>0.76845581933373674</v>
      </c>
      <c r="E11" s="5">
        <v>1.3956288030126298E-2</v>
      </c>
      <c r="F11" s="5">
        <v>0.51979344925969706</v>
      </c>
      <c r="G11" s="5"/>
      <c r="H11" s="5"/>
      <c r="I11" s="5"/>
      <c r="J11" s="5"/>
      <c r="K11" s="5"/>
      <c r="L11" s="6"/>
      <c r="M11" s="83"/>
      <c r="N11" s="65" t="str">
        <f t="shared" si="3"/>
        <v>EIF4H</v>
      </c>
      <c r="O11" s="3">
        <f t="shared" si="6"/>
        <v>5.6022408963585487E-3</v>
      </c>
      <c r="P11" s="3">
        <f t="shared" si="1"/>
        <v>0.2338568613405117</v>
      </c>
      <c r="Q11" s="3">
        <f t="shared" si="1"/>
        <v>0.29072511995931682</v>
      </c>
      <c r="R11" s="3">
        <f t="shared" si="1"/>
        <v>4.3333751838420427E-2</v>
      </c>
      <c r="S11" s="3" t="str">
        <f t="shared" si="1"/>
        <v/>
      </c>
      <c r="T11" s="3" t="str">
        <f t="shared" si="2"/>
        <v/>
      </c>
      <c r="U11" s="3" t="str">
        <f t="shared" si="2"/>
        <v/>
      </c>
      <c r="V11" s="3" t="str">
        <f t="shared" si="2"/>
        <v/>
      </c>
      <c r="W11" s="3" t="str">
        <f t="shared" si="2"/>
        <v/>
      </c>
      <c r="X11" s="4" t="str">
        <f t="shared" si="2"/>
        <v/>
      </c>
      <c r="Y11" s="83"/>
      <c r="Z11" s="15" t="str">
        <f t="shared" si="4"/>
        <v>EIF4H</v>
      </c>
      <c r="AA11" s="16">
        <f t="shared" si="5"/>
        <v>0.1433794935086519</v>
      </c>
      <c r="AB11" s="19"/>
      <c r="AC11" s="12" t="str">
        <f>IF(ISBLANK(C11),"",VLOOKUP(AD11,IF({1,0},AA:AA,Z:Z),2,0))</f>
        <v>EIF4H</v>
      </c>
      <c r="AD11" s="14">
        <f>IF(ISBLANK(B11),"",SMALL(AA$7:AA$106,5))</f>
        <v>0.1433794935086519</v>
      </c>
      <c r="AE11" s="40"/>
      <c r="AF11" s="69"/>
      <c r="AG11" s="44"/>
    </row>
    <row r="12" spans="1:33" ht="13.8" customHeight="1">
      <c r="A12" s="83"/>
      <c r="B12" s="62" t="s">
        <v>10</v>
      </c>
      <c r="C12" s="5">
        <v>0.48299999999999998</v>
      </c>
      <c r="D12" s="5">
        <v>0.98438470457947203</v>
      </c>
      <c r="E12" s="5">
        <v>1.8135542591076918E-2</v>
      </c>
      <c r="F12" s="5">
        <v>0.74063729217172269</v>
      </c>
      <c r="G12" s="5"/>
      <c r="H12" s="5"/>
      <c r="I12" s="5"/>
      <c r="J12" s="5"/>
      <c r="K12" s="5"/>
      <c r="L12" s="6"/>
      <c r="M12" s="83"/>
      <c r="N12" s="65" t="str">
        <f t="shared" si="3"/>
        <v>GAPDH</v>
      </c>
      <c r="O12" s="3">
        <f t="shared" si="6"/>
        <v>0.65546218487394958</v>
      </c>
      <c r="P12" s="3">
        <f t="shared" si="1"/>
        <v>0.71249660841416451</v>
      </c>
      <c r="Q12" s="3">
        <f t="shared" si="1"/>
        <v>0.53331038806028996</v>
      </c>
      <c r="R12" s="3">
        <f t="shared" si="1"/>
        <v>0.50957807147520551</v>
      </c>
      <c r="S12" s="3" t="str">
        <f t="shared" si="1"/>
        <v/>
      </c>
      <c r="T12" s="3" t="str">
        <f t="shared" si="2"/>
        <v/>
      </c>
      <c r="U12" s="3" t="str">
        <f t="shared" si="2"/>
        <v/>
      </c>
      <c r="V12" s="3" t="str">
        <f t="shared" si="2"/>
        <v/>
      </c>
      <c r="W12" s="3" t="str">
        <f t="shared" si="2"/>
        <v/>
      </c>
      <c r="X12" s="4" t="str">
        <f t="shared" si="2"/>
        <v/>
      </c>
      <c r="Y12" s="83"/>
      <c r="Z12" s="15" t="str">
        <f t="shared" si="4"/>
        <v>GAPDH</v>
      </c>
      <c r="AA12" s="16">
        <f t="shared" si="5"/>
        <v>0.60271181320590239</v>
      </c>
      <c r="AB12" s="19"/>
      <c r="AC12" s="12" t="str">
        <f>IF(ISBLANK(C12),"",VLOOKUP(AD12,IF({1,0},AA:AA,Z:Z),2,0))</f>
        <v>SRP68</v>
      </c>
      <c r="AD12" s="14">
        <f>IF(ISBLANK(B12),"",SMALL(AA$7:AA$106,6))</f>
        <v>0.19229346501321873</v>
      </c>
      <c r="AE12" s="40"/>
      <c r="AF12" s="69"/>
      <c r="AG12" s="44"/>
    </row>
    <row r="13" spans="1:33" ht="13.8" customHeight="1">
      <c r="A13" s="83"/>
      <c r="B13" s="62" t="s">
        <v>2</v>
      </c>
      <c r="C13" s="5">
        <v>0.25700000000000001</v>
      </c>
      <c r="D13" s="5">
        <v>0.75285422491401421</v>
      </c>
      <c r="E13" s="5">
        <v>1.1295430376483256E-2</v>
      </c>
      <c r="F13" s="5">
        <v>0.51152839172757603</v>
      </c>
      <c r="G13" s="5"/>
      <c r="H13" s="5"/>
      <c r="I13" s="5"/>
      <c r="J13" s="5"/>
      <c r="K13" s="5"/>
      <c r="L13" s="6"/>
      <c r="M13" s="83"/>
      <c r="N13" s="65" t="str">
        <f t="shared" si="3"/>
        <v>NCBP3</v>
      </c>
      <c r="O13" s="3">
        <f t="shared" si="6"/>
        <v>2.2408963585434195E-2</v>
      </c>
      <c r="P13" s="3">
        <f t="shared" si="1"/>
        <v>0.1992735160020529</v>
      </c>
      <c r="Q13" s="3">
        <f t="shared" si="1"/>
        <v>0.13627535915300198</v>
      </c>
      <c r="R13" s="3">
        <f t="shared" si="1"/>
        <v>2.5884607343331496E-2</v>
      </c>
      <c r="S13" s="3" t="str">
        <f t="shared" si="1"/>
        <v/>
      </c>
      <c r="T13" s="3" t="str">
        <f t="shared" si="2"/>
        <v/>
      </c>
      <c r="U13" s="3" t="str">
        <f t="shared" si="2"/>
        <v/>
      </c>
      <c r="V13" s="3" t="str">
        <f t="shared" si="2"/>
        <v/>
      </c>
      <c r="W13" s="3" t="str">
        <f t="shared" si="2"/>
        <v/>
      </c>
      <c r="X13" s="4" t="str">
        <f t="shared" si="2"/>
        <v/>
      </c>
      <c r="Y13" s="83"/>
      <c r="Z13" s="15" t="str">
        <f t="shared" si="4"/>
        <v>NCBP3</v>
      </c>
      <c r="AA13" s="16">
        <f t="shared" si="5"/>
        <v>9.5960611520955141E-2</v>
      </c>
      <c r="AB13" s="19"/>
      <c r="AC13" s="12" t="str">
        <f>IF(ISBLANK(C13),"",VLOOKUP(AD13,IF({1,0},AA:AA,Z:Z),2,0))</f>
        <v>CTBP2</v>
      </c>
      <c r="AD13" s="14">
        <f>IF(ISBLANK(B13),"",SMALL(AA$7:AA$106,7))</f>
        <v>0.24761179873941699</v>
      </c>
      <c r="AE13" s="40"/>
      <c r="AF13" s="69"/>
      <c r="AG13" s="44"/>
    </row>
    <row r="14" spans="1:33" ht="13.8" customHeight="1">
      <c r="A14" s="83"/>
      <c r="B14" s="62" t="s">
        <v>6</v>
      </c>
      <c r="C14" s="5">
        <v>0.249</v>
      </c>
      <c r="D14" s="5">
        <v>0.77920806001173648</v>
      </c>
      <c r="E14" s="5">
        <v>1.1932131802220174E-2</v>
      </c>
      <c r="F14" s="5">
        <v>0.49926774657392908</v>
      </c>
      <c r="G14" s="5"/>
      <c r="H14" s="5"/>
      <c r="I14" s="5"/>
      <c r="J14" s="5"/>
      <c r="K14" s="5"/>
      <c r="L14" s="6"/>
      <c r="M14" s="83"/>
      <c r="N14" s="65" t="str">
        <f t="shared" si="3"/>
        <v>PTPRA</v>
      </c>
      <c r="O14" s="3">
        <f t="shared" si="6"/>
        <v>0</v>
      </c>
      <c r="P14" s="3">
        <f t="shared" si="1"/>
        <v>0.2576908646177295</v>
      </c>
      <c r="Q14" s="3">
        <f t="shared" si="1"/>
        <v>0.17323276000286303</v>
      </c>
      <c r="R14" s="3">
        <f t="shared" si="1"/>
        <v>0</v>
      </c>
      <c r="S14" s="3" t="str">
        <f t="shared" si="1"/>
        <v/>
      </c>
      <c r="T14" s="3" t="str">
        <f t="shared" si="2"/>
        <v/>
      </c>
      <c r="U14" s="3" t="str">
        <f t="shared" si="2"/>
        <v/>
      </c>
      <c r="V14" s="3" t="str">
        <f t="shared" si="2"/>
        <v/>
      </c>
      <c r="W14" s="3" t="str">
        <f t="shared" si="2"/>
        <v/>
      </c>
      <c r="X14" s="4" t="str">
        <f t="shared" si="2"/>
        <v/>
      </c>
      <c r="Y14" s="83"/>
      <c r="Z14" s="15" t="str">
        <f t="shared" si="4"/>
        <v>PTPRA</v>
      </c>
      <c r="AA14" s="16">
        <f t="shared" si="5"/>
        <v>0.10773090615514813</v>
      </c>
      <c r="AB14" s="19"/>
      <c r="AC14" s="12" t="str">
        <f>IF(ISBLANK(C14),"",VLOOKUP(AD14,IF({1,0},AA:AA,Z:Z),2,0))</f>
        <v>YWHAZ</v>
      </c>
      <c r="AD14" s="14">
        <f>IF(ISBLANK(B14),"",SMALL(AA$7:AA$106,8))</f>
        <v>0.31061205593693353</v>
      </c>
      <c r="AE14" s="40"/>
      <c r="AF14" s="69"/>
      <c r="AG14" s="44"/>
    </row>
    <row r="15" spans="1:33" ht="13.8" customHeight="1">
      <c r="A15" s="83"/>
      <c r="B15" s="62" t="s">
        <v>7</v>
      </c>
      <c r="C15" s="5">
        <v>0.41699999999999998</v>
      </c>
      <c r="D15" s="5">
        <v>0.81115400354354827</v>
      </c>
      <c r="E15" s="5">
        <v>1.4724017495436602E-2</v>
      </c>
      <c r="F15" s="5">
        <v>0.5684951063045679</v>
      </c>
      <c r="G15" s="5"/>
      <c r="H15" s="5"/>
      <c r="I15" s="5"/>
      <c r="J15" s="5"/>
      <c r="K15" s="5"/>
      <c r="L15" s="6"/>
      <c r="M15" s="83"/>
      <c r="N15" s="65" t="str">
        <f t="shared" si="3"/>
        <v>RRAGA</v>
      </c>
      <c r="O15" s="3">
        <f t="shared" si="6"/>
        <v>0.47058823529411764</v>
      </c>
      <c r="P15" s="3">
        <f t="shared" si="1"/>
        <v>0.32850398586685881</v>
      </c>
      <c r="Q15" s="3">
        <f t="shared" si="1"/>
        <v>0.33528805707051174</v>
      </c>
      <c r="R15" s="3">
        <f t="shared" si="1"/>
        <v>0.14615242522618271</v>
      </c>
      <c r="S15" s="3" t="str">
        <f t="shared" si="1"/>
        <v/>
      </c>
      <c r="T15" s="3" t="str">
        <f t="shared" si="2"/>
        <v/>
      </c>
      <c r="U15" s="3" t="str">
        <f t="shared" si="2"/>
        <v/>
      </c>
      <c r="V15" s="3" t="str">
        <f t="shared" si="2"/>
        <v/>
      </c>
      <c r="W15" s="3" t="str">
        <f t="shared" si="2"/>
        <v/>
      </c>
      <c r="X15" s="4" t="str">
        <f t="shared" si="2"/>
        <v/>
      </c>
      <c r="Y15" s="83"/>
      <c r="Z15" s="15" t="str">
        <f t="shared" si="4"/>
        <v>RRAGA</v>
      </c>
      <c r="AA15" s="16">
        <f t="shared" si="5"/>
        <v>0.32013317586441775</v>
      </c>
      <c r="AB15" s="19"/>
      <c r="AC15" s="12" t="str">
        <f>IF(ISBLANK(C15),"",VLOOKUP(AD15,IF({1,0},AA:AA,Z:Z),2,0))</f>
        <v>RRAGA</v>
      </c>
      <c r="AD15" s="14">
        <f>IF(ISBLANK(B15),"",SMALL(AA$7:AA$106,9))</f>
        <v>0.32013317586441775</v>
      </c>
      <c r="AE15" s="40"/>
      <c r="AF15" s="69"/>
      <c r="AG15" s="44"/>
    </row>
    <row r="16" spans="1:33" ht="13.8" customHeight="1">
      <c r="A16" s="83"/>
      <c r="B16" s="62" t="s">
        <v>1</v>
      </c>
      <c r="C16" s="5">
        <v>0.33300000000000002</v>
      </c>
      <c r="D16" s="5">
        <v>0.73265890448173765</v>
      </c>
      <c r="E16" s="5">
        <v>8.9476809820381344E-3</v>
      </c>
      <c r="F16" s="5">
        <v>0.50256937921356493</v>
      </c>
      <c r="G16" s="5"/>
      <c r="H16" s="5"/>
      <c r="I16" s="5"/>
      <c r="J16" s="5"/>
      <c r="K16" s="5"/>
      <c r="L16" s="6"/>
      <c r="M16" s="83"/>
      <c r="N16" s="65" t="str">
        <f t="shared" si="3"/>
        <v>SDHA</v>
      </c>
      <c r="O16" s="3">
        <f t="shared" si="6"/>
        <v>0.2352941176470589</v>
      </c>
      <c r="P16" s="3">
        <f t="shared" si="1"/>
        <v>0.15450746697264386</v>
      </c>
      <c r="Q16" s="3">
        <f t="shared" si="1"/>
        <v>0</v>
      </c>
      <c r="R16" s="3">
        <f t="shared" si="1"/>
        <v>6.9703888659953814E-3</v>
      </c>
      <c r="S16" s="3" t="str">
        <f t="shared" si="1"/>
        <v/>
      </c>
      <c r="T16" s="3" t="str">
        <f t="shared" si="2"/>
        <v/>
      </c>
      <c r="U16" s="3" t="str">
        <f t="shared" si="2"/>
        <v/>
      </c>
      <c r="V16" s="3" t="str">
        <f t="shared" si="2"/>
        <v/>
      </c>
      <c r="W16" s="3" t="str">
        <f t="shared" si="2"/>
        <v/>
      </c>
      <c r="X16" s="4" t="str">
        <f t="shared" si="2"/>
        <v/>
      </c>
      <c r="Y16" s="83"/>
      <c r="Z16" s="15" t="str">
        <f t="shared" si="4"/>
        <v>SDHA</v>
      </c>
      <c r="AA16" s="16">
        <f t="shared" si="5"/>
        <v>9.9192993371424537E-2</v>
      </c>
      <c r="AB16" s="19"/>
      <c r="AC16" s="12" t="str">
        <f>IF(ISBLANK(C16),"",VLOOKUP(AD16,IF({1,0},AA:AA,Z:Z),2,0))</f>
        <v>GAPDH</v>
      </c>
      <c r="AD16" s="14">
        <f>IF(ISBLANK(B16),"",SMALL(AA$7:AA$106,10))</f>
        <v>0.60271181320590239</v>
      </c>
      <c r="AE16" s="40"/>
      <c r="AF16" s="69"/>
      <c r="AG16" s="44"/>
    </row>
    <row r="17" spans="1:33" ht="13.8" customHeight="1">
      <c r="A17" s="83"/>
      <c r="B17" s="62" t="s">
        <v>0</v>
      </c>
      <c r="C17" s="5">
        <v>0.30099999999999999</v>
      </c>
      <c r="D17" s="5">
        <v>0.66295590695693862</v>
      </c>
      <c r="E17" s="5">
        <v>1.6405352608443665E-2</v>
      </c>
      <c r="F17" s="5">
        <v>0.58956461965952911</v>
      </c>
      <c r="G17" s="5"/>
      <c r="H17" s="5"/>
      <c r="I17" s="5"/>
      <c r="J17" s="5"/>
      <c r="K17" s="5"/>
      <c r="L17" s="6"/>
      <c r="M17" s="83"/>
      <c r="N17" s="65" t="str">
        <f t="shared" si="3"/>
        <v>SRP68</v>
      </c>
      <c r="O17" s="3">
        <f t="shared" si="6"/>
        <v>0.14565826330532211</v>
      </c>
      <c r="P17" s="3">
        <f t="shared" si="1"/>
        <v>0</v>
      </c>
      <c r="Q17" s="3">
        <f t="shared" si="1"/>
        <v>0.43288132955679554</v>
      </c>
      <c r="R17" s="3">
        <f t="shared" si="1"/>
        <v>0.19063426719075727</v>
      </c>
      <c r="S17" s="3" t="str">
        <f t="shared" si="1"/>
        <v/>
      </c>
      <c r="T17" s="3" t="str">
        <f t="shared" si="2"/>
        <v/>
      </c>
      <c r="U17" s="3" t="str">
        <f t="shared" si="2"/>
        <v/>
      </c>
      <c r="V17" s="3" t="str">
        <f t="shared" si="2"/>
        <v/>
      </c>
      <c r="W17" s="3" t="str">
        <f t="shared" si="2"/>
        <v/>
      </c>
      <c r="X17" s="4" t="str">
        <f t="shared" si="2"/>
        <v/>
      </c>
      <c r="Y17" s="83"/>
      <c r="Z17" s="15" t="str">
        <f t="shared" si="4"/>
        <v>SRP68</v>
      </c>
      <c r="AA17" s="16">
        <f t="shared" si="5"/>
        <v>0.19229346501321873</v>
      </c>
      <c r="AB17" s="19"/>
      <c r="AC17" s="12" t="str">
        <f>IF(ISBLANK(C17),"",VLOOKUP(AD17,IF({1,0},AA:AA,Z:Z),2,0))</f>
        <v>CNBP</v>
      </c>
      <c r="AD17" s="14">
        <f>IF(ISBLANK(B17),"",SMALL(AA$7:AA$106,11))</f>
        <v>0.68025063863433344</v>
      </c>
      <c r="AE17" s="40"/>
      <c r="AF17" s="69"/>
      <c r="AG17" s="44"/>
    </row>
    <row r="18" spans="1:33" ht="13.8" customHeight="1">
      <c r="A18" s="83"/>
      <c r="B18" s="62" t="s">
        <v>8</v>
      </c>
      <c r="C18" s="5">
        <v>0.36499999999999999</v>
      </c>
      <c r="D18" s="5">
        <v>0.87146924554308136</v>
      </c>
      <c r="E18" s="5">
        <v>1.4675581887675739E-2</v>
      </c>
      <c r="F18" s="5">
        <v>0.55745262691443631</v>
      </c>
      <c r="G18" s="5"/>
      <c r="H18" s="5"/>
      <c r="I18" s="5"/>
      <c r="J18" s="5"/>
      <c r="K18" s="5"/>
      <c r="L18" s="6"/>
      <c r="M18" s="83"/>
      <c r="N18" s="65" t="str">
        <f t="shared" si="3"/>
        <v>YWHAZ</v>
      </c>
      <c r="O18" s="3">
        <f t="shared" si="6"/>
        <v>0.32492997198879553</v>
      </c>
      <c r="P18" s="3">
        <f t="shared" si="1"/>
        <v>0.46220204179155988</v>
      </c>
      <c r="Q18" s="3">
        <f t="shared" si="1"/>
        <v>0.33247660715212485</v>
      </c>
      <c r="R18" s="3">
        <f t="shared" si="1"/>
        <v>0.12283960281525387</v>
      </c>
      <c r="S18" s="3" t="str">
        <f t="shared" si="1"/>
        <v/>
      </c>
      <c r="T18" s="3" t="str">
        <f t="shared" si="2"/>
        <v/>
      </c>
      <c r="U18" s="3" t="str">
        <f t="shared" si="2"/>
        <v/>
      </c>
      <c r="V18" s="3" t="str">
        <f t="shared" si="2"/>
        <v/>
      </c>
      <c r="W18" s="3" t="str">
        <f t="shared" si="2"/>
        <v/>
      </c>
      <c r="X18" s="4" t="str">
        <f t="shared" si="2"/>
        <v/>
      </c>
      <c r="Y18" s="83"/>
      <c r="Z18" s="15" t="str">
        <f t="shared" si="4"/>
        <v>YWHAZ</v>
      </c>
      <c r="AA18" s="16">
        <f t="shared" si="5"/>
        <v>0.31061205593693353</v>
      </c>
      <c r="AB18" s="19"/>
      <c r="AC18" s="12" t="str">
        <f>IF(ISBLANK(C18),"",VLOOKUP(AD18,IF({1,0},AA:AA,Z:Z),2,0))</f>
        <v>ACTB</v>
      </c>
      <c r="AD18" s="14">
        <f>IF(ISBLANK(B18),"",SMALL(AA$7:AA$106,12))</f>
        <v>1</v>
      </c>
      <c r="AE18" s="40"/>
      <c r="AF18" s="69"/>
      <c r="AG18" s="44"/>
    </row>
    <row r="19" spans="1:33" ht="13.8" customHeight="1">
      <c r="A19" s="83"/>
      <c r="B19" s="62"/>
      <c r="C19" s="5"/>
      <c r="D19" s="5"/>
      <c r="E19" s="5"/>
      <c r="F19" s="5"/>
      <c r="G19" s="5"/>
      <c r="H19" s="5"/>
      <c r="I19" s="5"/>
      <c r="J19" s="5"/>
      <c r="K19" s="5"/>
      <c r="L19" s="6"/>
      <c r="M19" s="83"/>
      <c r="N19" s="65" t="str">
        <f t="shared" si="3"/>
        <v/>
      </c>
      <c r="O19" s="3" t="str">
        <f t="shared" si="6"/>
        <v/>
      </c>
      <c r="P19" s="3" t="str">
        <f t="shared" si="1"/>
        <v/>
      </c>
      <c r="Q19" s="3" t="str">
        <f t="shared" si="1"/>
        <v/>
      </c>
      <c r="R19" s="3" t="str">
        <f t="shared" si="1"/>
        <v/>
      </c>
      <c r="S19" s="3" t="str">
        <f t="shared" si="1"/>
        <v/>
      </c>
      <c r="T19" s="3" t="str">
        <f t="shared" si="2"/>
        <v/>
      </c>
      <c r="U19" s="3" t="str">
        <f t="shared" si="2"/>
        <v/>
      </c>
      <c r="V19" s="3" t="str">
        <f t="shared" si="2"/>
        <v/>
      </c>
      <c r="W19" s="3" t="str">
        <f t="shared" si="2"/>
        <v/>
      </c>
      <c r="X19" s="4" t="str">
        <f t="shared" si="2"/>
        <v/>
      </c>
      <c r="Y19" s="83"/>
      <c r="Z19" s="15" t="str">
        <f t="shared" ref="Z19:Z82" si="7">IF(ISBLANK(C19),"",B19)</f>
        <v/>
      </c>
      <c r="AA19" s="16" t="str">
        <f t="shared" ref="AA19:AA82" si="8">IF(ISBLANK(C19),"",AVERAGE(O19:X19))</f>
        <v/>
      </c>
      <c r="AB19" s="19"/>
      <c r="AC19" s="12" t="str">
        <f>IF(ISBLANK(C19),"",VLOOKUP(AD19,IF({1,0},AA:AA,Z:Z),2,0))</f>
        <v/>
      </c>
      <c r="AD19" s="14" t="str">
        <f>IF(ISBLANK(B19),"",SMALL(AA$7:AA$106,13))</f>
        <v/>
      </c>
      <c r="AE19" s="40"/>
      <c r="AF19" s="69"/>
      <c r="AG19" s="44"/>
    </row>
    <row r="20" spans="1:33" ht="13.8" customHeight="1">
      <c r="A20" s="83"/>
      <c r="B20" s="62"/>
      <c r="C20" s="5"/>
      <c r="D20" s="5"/>
      <c r="E20" s="5"/>
      <c r="F20" s="5"/>
      <c r="G20" s="5"/>
      <c r="H20" s="5"/>
      <c r="I20" s="5"/>
      <c r="J20" s="5"/>
      <c r="K20" s="5"/>
      <c r="L20" s="6"/>
      <c r="M20" s="83"/>
      <c r="N20" s="65" t="str">
        <f t="shared" si="3"/>
        <v/>
      </c>
      <c r="O20" s="3" t="str">
        <f t="shared" si="6"/>
        <v/>
      </c>
      <c r="P20" s="3" t="str">
        <f t="shared" si="1"/>
        <v/>
      </c>
      <c r="Q20" s="3" t="str">
        <f t="shared" si="1"/>
        <v/>
      </c>
      <c r="R20" s="3" t="str">
        <f t="shared" si="1"/>
        <v/>
      </c>
      <c r="S20" s="3" t="str">
        <f t="shared" si="1"/>
        <v/>
      </c>
      <c r="T20" s="3" t="str">
        <f t="shared" si="2"/>
        <v/>
      </c>
      <c r="U20" s="3" t="str">
        <f t="shared" si="2"/>
        <v/>
      </c>
      <c r="V20" s="3" t="str">
        <f t="shared" si="2"/>
        <v/>
      </c>
      <c r="W20" s="3" t="str">
        <f t="shared" si="2"/>
        <v/>
      </c>
      <c r="X20" s="4" t="str">
        <f t="shared" si="2"/>
        <v/>
      </c>
      <c r="Y20" s="83"/>
      <c r="Z20" s="15" t="str">
        <f t="shared" si="7"/>
        <v/>
      </c>
      <c r="AA20" s="16" t="str">
        <f t="shared" si="8"/>
        <v/>
      </c>
      <c r="AB20" s="19"/>
      <c r="AC20" s="12" t="str">
        <f>IF(ISBLANK(C20),"",VLOOKUP(AD20,IF({1,0},AA:AA,Z:Z),2,0))</f>
        <v/>
      </c>
      <c r="AD20" s="14" t="str">
        <f>IF(ISBLANK(B20),"",SMALL(AA$7:AA$106,14))</f>
        <v/>
      </c>
      <c r="AE20" s="40"/>
      <c r="AF20" s="69"/>
      <c r="AG20" s="44"/>
    </row>
    <row r="21" spans="1:33" ht="13.8" customHeight="1">
      <c r="A21" s="83"/>
      <c r="B21" s="62"/>
      <c r="C21" s="5"/>
      <c r="D21" s="5"/>
      <c r="E21" s="5"/>
      <c r="F21" s="5"/>
      <c r="G21" s="5"/>
      <c r="H21" s="5"/>
      <c r="I21" s="5"/>
      <c r="J21" s="5"/>
      <c r="K21" s="5"/>
      <c r="L21" s="6"/>
      <c r="M21" s="83"/>
      <c r="N21" s="65" t="str">
        <f t="shared" si="3"/>
        <v/>
      </c>
      <c r="O21" s="3" t="str">
        <f t="shared" si="6"/>
        <v/>
      </c>
      <c r="P21" s="3" t="str">
        <f t="shared" si="1"/>
        <v/>
      </c>
      <c r="Q21" s="3" t="str">
        <f t="shared" si="1"/>
        <v/>
      </c>
      <c r="R21" s="3" t="str">
        <f t="shared" si="1"/>
        <v/>
      </c>
      <c r="S21" s="3" t="str">
        <f t="shared" si="1"/>
        <v/>
      </c>
      <c r="T21" s="3" t="str">
        <f t="shared" si="2"/>
        <v/>
      </c>
      <c r="U21" s="3" t="str">
        <f t="shared" si="2"/>
        <v/>
      </c>
      <c r="V21" s="3" t="str">
        <f t="shared" si="2"/>
        <v/>
      </c>
      <c r="W21" s="3" t="str">
        <f t="shared" si="2"/>
        <v/>
      </c>
      <c r="X21" s="4" t="str">
        <f t="shared" si="2"/>
        <v/>
      </c>
      <c r="Y21" s="83"/>
      <c r="Z21" s="15" t="str">
        <f t="shared" si="7"/>
        <v/>
      </c>
      <c r="AA21" s="16" t="str">
        <f t="shared" si="8"/>
        <v/>
      </c>
      <c r="AB21" s="19"/>
      <c r="AC21" s="12" t="str">
        <f>IF(ISBLANK(C21),"",VLOOKUP(AD21,IF({1,0},AA:AA,Z:Z),2,0))</f>
        <v/>
      </c>
      <c r="AD21" s="14" t="str">
        <f>IF(ISBLANK(B21),"",SMALL(AA$7:AA$106,15))</f>
        <v/>
      </c>
      <c r="AE21" s="40"/>
      <c r="AF21" s="69"/>
      <c r="AG21" s="44"/>
    </row>
    <row r="22" spans="1:33" ht="13.8" customHeight="1">
      <c r="A22" s="83"/>
      <c r="B22" s="62"/>
      <c r="C22" s="5"/>
      <c r="D22" s="5"/>
      <c r="E22" s="5"/>
      <c r="F22" s="5"/>
      <c r="G22" s="5"/>
      <c r="H22" s="5"/>
      <c r="I22" s="5"/>
      <c r="J22" s="5"/>
      <c r="K22" s="5"/>
      <c r="L22" s="6"/>
      <c r="M22" s="83"/>
      <c r="N22" s="65" t="str">
        <f t="shared" si="3"/>
        <v/>
      </c>
      <c r="O22" s="3" t="str">
        <f t="shared" si="6"/>
        <v/>
      </c>
      <c r="P22" s="3" t="str">
        <f t="shared" si="1"/>
        <v/>
      </c>
      <c r="Q22" s="3" t="str">
        <f t="shared" si="1"/>
        <v/>
      </c>
      <c r="R22" s="3" t="str">
        <f t="shared" si="1"/>
        <v/>
      </c>
      <c r="S22" s="3" t="str">
        <f t="shared" si="1"/>
        <v/>
      </c>
      <c r="T22" s="3" t="str">
        <f t="shared" si="2"/>
        <v/>
      </c>
      <c r="U22" s="3" t="str">
        <f t="shared" si="2"/>
        <v/>
      </c>
      <c r="V22" s="3" t="str">
        <f t="shared" si="2"/>
        <v/>
      </c>
      <c r="W22" s="3" t="str">
        <f t="shared" si="2"/>
        <v/>
      </c>
      <c r="X22" s="4" t="str">
        <f t="shared" si="2"/>
        <v/>
      </c>
      <c r="Y22" s="83"/>
      <c r="Z22" s="15" t="str">
        <f t="shared" si="7"/>
        <v/>
      </c>
      <c r="AA22" s="16" t="str">
        <f t="shared" si="8"/>
        <v/>
      </c>
      <c r="AB22" s="19"/>
      <c r="AC22" s="12" t="str">
        <f>IF(ISBLANK(C22),"",VLOOKUP(AD22,IF({1,0},AA:AA,Z:Z),2,0))</f>
        <v/>
      </c>
      <c r="AD22" s="14" t="str">
        <f>IF(ISBLANK(B22),"",SMALL(AA$7:AA$106,16))</f>
        <v/>
      </c>
      <c r="AE22" s="40"/>
      <c r="AF22" s="69"/>
      <c r="AG22" s="44"/>
    </row>
    <row r="23" spans="1:33" ht="13.8" customHeight="1">
      <c r="A23" s="83"/>
      <c r="B23" s="62"/>
      <c r="C23" s="5"/>
      <c r="D23" s="5"/>
      <c r="E23" s="5"/>
      <c r="F23" s="5"/>
      <c r="G23" s="5"/>
      <c r="H23" s="5"/>
      <c r="I23" s="5"/>
      <c r="J23" s="5"/>
      <c r="K23" s="5"/>
      <c r="L23" s="6"/>
      <c r="M23" s="83"/>
      <c r="N23" s="65" t="str">
        <f t="shared" si="3"/>
        <v/>
      </c>
      <c r="O23" s="3" t="str">
        <f t="shared" si="6"/>
        <v/>
      </c>
      <c r="P23" s="3" t="str">
        <f t="shared" ref="P23:P86" si="9">IF(ISBLANK(D23),"",(D23-MIN(D$7:D$106))*(1/(MAX(D$7:D$106)-MIN(D$7:D$106))))</f>
        <v/>
      </c>
      <c r="Q23" s="3" t="str">
        <f t="shared" ref="Q23:Q86" si="10">IF(ISBLANK(E23),"",(E23-MIN(E$7:E$106))*(1/(MAX(E$7:E$106)-MIN(E$7:E$106))))</f>
        <v/>
      </c>
      <c r="R23" s="3" t="str">
        <f t="shared" ref="R23:R86" si="11">IF(ISBLANK(F23),"",(F23-MIN(F$7:F$106))*(1/(MAX(F$7:F$106)-MIN(F$7:F$106))))</f>
        <v/>
      </c>
      <c r="S23" s="3" t="str">
        <f t="shared" ref="S23:S86" si="12">IF(ISBLANK(G23),"",(G23-MIN(G$7:G$106))*(1/(MAX(G$7:G$106)-MIN(G$7:G$106))))</f>
        <v/>
      </c>
      <c r="T23" s="3" t="str">
        <f t="shared" si="2"/>
        <v/>
      </c>
      <c r="U23" s="3" t="str">
        <f t="shared" si="2"/>
        <v/>
      </c>
      <c r="V23" s="3" t="str">
        <f t="shared" si="2"/>
        <v/>
      </c>
      <c r="W23" s="3" t="str">
        <f t="shared" si="2"/>
        <v/>
      </c>
      <c r="X23" s="4" t="str">
        <f t="shared" si="2"/>
        <v/>
      </c>
      <c r="Y23" s="83"/>
      <c r="Z23" s="15" t="str">
        <f t="shared" si="7"/>
        <v/>
      </c>
      <c r="AA23" s="16" t="str">
        <f t="shared" si="8"/>
        <v/>
      </c>
      <c r="AB23" s="19"/>
      <c r="AC23" s="12" t="str">
        <f>IF(ISBLANK(C23),"",VLOOKUP(AD23,IF({1,0},AA:AA,Z:Z),2,0))</f>
        <v/>
      </c>
      <c r="AD23" s="14" t="str">
        <f>IF(ISBLANK(B23),"",SMALL(AA$7:AA$106,17))</f>
        <v/>
      </c>
      <c r="AE23" s="40"/>
      <c r="AF23" s="69"/>
      <c r="AG23" s="44"/>
    </row>
    <row r="24" spans="1:33" ht="13.8" customHeight="1">
      <c r="A24" s="83"/>
      <c r="B24" s="62"/>
      <c r="C24" s="5"/>
      <c r="D24" s="5"/>
      <c r="E24" s="5"/>
      <c r="F24" s="5"/>
      <c r="G24" s="5"/>
      <c r="H24" s="5"/>
      <c r="I24" s="5"/>
      <c r="J24" s="5"/>
      <c r="K24" s="5"/>
      <c r="L24" s="6"/>
      <c r="M24" s="83"/>
      <c r="N24" s="65" t="str">
        <f t="shared" si="3"/>
        <v/>
      </c>
      <c r="O24" s="3" t="str">
        <f t="shared" si="6"/>
        <v/>
      </c>
      <c r="P24" s="3" t="str">
        <f t="shared" si="9"/>
        <v/>
      </c>
      <c r="Q24" s="3" t="str">
        <f t="shared" si="10"/>
        <v/>
      </c>
      <c r="R24" s="3" t="str">
        <f t="shared" si="11"/>
        <v/>
      </c>
      <c r="S24" s="3" t="str">
        <f t="shared" si="12"/>
        <v/>
      </c>
      <c r="T24" s="3" t="str">
        <f t="shared" si="2"/>
        <v/>
      </c>
      <c r="U24" s="3" t="str">
        <f t="shared" si="2"/>
        <v/>
      </c>
      <c r="V24" s="3" t="str">
        <f t="shared" si="2"/>
        <v/>
      </c>
      <c r="W24" s="3" t="str">
        <f t="shared" si="2"/>
        <v/>
      </c>
      <c r="X24" s="4" t="str">
        <f t="shared" si="2"/>
        <v/>
      </c>
      <c r="Y24" s="83"/>
      <c r="Z24" s="15" t="str">
        <f t="shared" si="7"/>
        <v/>
      </c>
      <c r="AA24" s="16" t="str">
        <f t="shared" si="8"/>
        <v/>
      </c>
      <c r="AB24" s="19"/>
      <c r="AC24" s="12" t="str">
        <f>IF(ISBLANK(C24),"",VLOOKUP(AD24,IF({1,0},AA:AA,Z:Z),2,0))</f>
        <v/>
      </c>
      <c r="AD24" s="14" t="str">
        <f>IF(ISBLANK(B24),"",SMALL(AA$7:AA$106,18))</f>
        <v/>
      </c>
      <c r="AE24" s="40"/>
      <c r="AF24" s="69"/>
      <c r="AG24" s="44"/>
    </row>
    <row r="25" spans="1:33" ht="13.8" customHeight="1">
      <c r="A25" s="83"/>
      <c r="B25" s="62"/>
      <c r="C25" s="5"/>
      <c r="D25" s="5"/>
      <c r="E25" s="5"/>
      <c r="F25" s="5"/>
      <c r="G25" s="5"/>
      <c r="H25" s="5"/>
      <c r="I25" s="5"/>
      <c r="J25" s="5"/>
      <c r="K25" s="5"/>
      <c r="L25" s="6"/>
      <c r="M25" s="83"/>
      <c r="N25" s="65" t="str">
        <f t="shared" si="3"/>
        <v/>
      </c>
      <c r="O25" s="3" t="str">
        <f t="shared" si="6"/>
        <v/>
      </c>
      <c r="P25" s="3" t="str">
        <f t="shared" si="9"/>
        <v/>
      </c>
      <c r="Q25" s="3" t="str">
        <f t="shared" si="10"/>
        <v/>
      </c>
      <c r="R25" s="3" t="str">
        <f t="shared" si="11"/>
        <v/>
      </c>
      <c r="S25" s="3" t="str">
        <f t="shared" si="12"/>
        <v/>
      </c>
      <c r="T25" s="3" t="str">
        <f t="shared" si="2"/>
        <v/>
      </c>
      <c r="U25" s="3" t="str">
        <f t="shared" si="2"/>
        <v/>
      </c>
      <c r="V25" s="3" t="str">
        <f t="shared" si="2"/>
        <v/>
      </c>
      <c r="W25" s="3" t="str">
        <f t="shared" si="2"/>
        <v/>
      </c>
      <c r="X25" s="4" t="str">
        <f t="shared" si="2"/>
        <v/>
      </c>
      <c r="Y25" s="83"/>
      <c r="Z25" s="15" t="str">
        <f t="shared" si="7"/>
        <v/>
      </c>
      <c r="AA25" s="16" t="str">
        <f t="shared" si="8"/>
        <v/>
      </c>
      <c r="AB25" s="19"/>
      <c r="AC25" s="12" t="str">
        <f>IF(ISBLANK(C25),"",VLOOKUP(AD25,IF({1,0},AA:AA,Z:Z),2,0))</f>
        <v/>
      </c>
      <c r="AD25" s="14" t="str">
        <f>IF(ISBLANK(B25),"",SMALL(AA$7:AA$106,19))</f>
        <v/>
      </c>
      <c r="AE25" s="40"/>
      <c r="AF25" s="69"/>
      <c r="AG25" s="44"/>
    </row>
    <row r="26" spans="1:33" ht="13.8" hidden="1" customHeight="1">
      <c r="A26" s="83"/>
      <c r="B26" s="62"/>
      <c r="C26" s="5"/>
      <c r="D26" s="5"/>
      <c r="E26" s="5"/>
      <c r="F26" s="5"/>
      <c r="G26" s="5"/>
      <c r="H26" s="5"/>
      <c r="I26" s="5"/>
      <c r="J26" s="5"/>
      <c r="K26" s="5"/>
      <c r="L26" s="6"/>
      <c r="M26" s="83"/>
      <c r="N26" s="65" t="str">
        <f t="shared" si="3"/>
        <v/>
      </c>
      <c r="O26" s="3" t="str">
        <f t="shared" si="6"/>
        <v/>
      </c>
      <c r="P26" s="3" t="str">
        <f t="shared" si="9"/>
        <v/>
      </c>
      <c r="Q26" s="3" t="str">
        <f t="shared" si="10"/>
        <v/>
      </c>
      <c r="R26" s="3" t="str">
        <f t="shared" si="11"/>
        <v/>
      </c>
      <c r="S26" s="3" t="str">
        <f t="shared" si="12"/>
        <v/>
      </c>
      <c r="T26" s="3" t="str">
        <f t="shared" si="2"/>
        <v/>
      </c>
      <c r="U26" s="3" t="str">
        <f t="shared" si="2"/>
        <v/>
      </c>
      <c r="V26" s="3" t="str">
        <f t="shared" si="2"/>
        <v/>
      </c>
      <c r="W26" s="3" t="str">
        <f t="shared" si="2"/>
        <v/>
      </c>
      <c r="X26" s="4" t="str">
        <f t="shared" si="2"/>
        <v/>
      </c>
      <c r="Y26" s="83"/>
      <c r="Z26" s="15" t="str">
        <f t="shared" si="7"/>
        <v/>
      </c>
      <c r="AA26" s="16" t="str">
        <f t="shared" si="8"/>
        <v/>
      </c>
      <c r="AB26" s="19"/>
      <c r="AC26" s="12" t="str">
        <f>IF(ISBLANK(C26),"",VLOOKUP(AD26,IF({1,0},AA:AA,Z:Z),2,0))</f>
        <v/>
      </c>
      <c r="AD26" s="14" t="str">
        <f>IF(ISBLANK(B26),"",SMALL(AA$7:AA$106,20))</f>
        <v/>
      </c>
      <c r="AE26" s="40"/>
      <c r="AF26" s="69"/>
      <c r="AG26" s="44"/>
    </row>
    <row r="27" spans="1:33" ht="13.8" hidden="1" customHeight="1">
      <c r="A27" s="83"/>
      <c r="B27" s="62"/>
      <c r="C27" s="5"/>
      <c r="D27" s="5"/>
      <c r="E27" s="5"/>
      <c r="F27" s="5"/>
      <c r="G27" s="5"/>
      <c r="H27" s="5"/>
      <c r="I27" s="5"/>
      <c r="J27" s="5"/>
      <c r="K27" s="5"/>
      <c r="L27" s="6"/>
      <c r="M27" s="83"/>
      <c r="N27" s="65" t="str">
        <f t="shared" si="3"/>
        <v/>
      </c>
      <c r="O27" s="3" t="str">
        <f t="shared" si="6"/>
        <v/>
      </c>
      <c r="P27" s="3" t="str">
        <f t="shared" si="9"/>
        <v/>
      </c>
      <c r="Q27" s="3" t="str">
        <f t="shared" si="10"/>
        <v/>
      </c>
      <c r="R27" s="3" t="str">
        <f t="shared" si="11"/>
        <v/>
      </c>
      <c r="S27" s="3" t="str">
        <f t="shared" si="12"/>
        <v/>
      </c>
      <c r="T27" s="3" t="str">
        <f t="shared" si="2"/>
        <v/>
      </c>
      <c r="U27" s="3" t="str">
        <f t="shared" si="2"/>
        <v/>
      </c>
      <c r="V27" s="3" t="str">
        <f t="shared" si="2"/>
        <v/>
      </c>
      <c r="W27" s="3" t="str">
        <f t="shared" si="2"/>
        <v/>
      </c>
      <c r="X27" s="4" t="str">
        <f t="shared" si="2"/>
        <v/>
      </c>
      <c r="Y27" s="83"/>
      <c r="Z27" s="15" t="str">
        <f t="shared" si="7"/>
        <v/>
      </c>
      <c r="AA27" s="16" t="str">
        <f t="shared" si="8"/>
        <v/>
      </c>
      <c r="AB27" s="19"/>
      <c r="AC27" s="12" t="str">
        <f>IF(ISBLANK(C27),"",VLOOKUP(AD27,IF({1,0},AA:AA,Z:Z),2,0))</f>
        <v/>
      </c>
      <c r="AD27" s="14" t="str">
        <f>IF(ISBLANK(B27),"",SMALL(AA$7:AA$106,21))</f>
        <v/>
      </c>
      <c r="AE27" s="40"/>
      <c r="AF27" s="69"/>
      <c r="AG27" s="44"/>
    </row>
    <row r="28" spans="1:33" ht="13.8" hidden="1" customHeight="1">
      <c r="A28" s="83"/>
      <c r="B28" s="62"/>
      <c r="C28" s="5"/>
      <c r="D28" s="5"/>
      <c r="E28" s="5"/>
      <c r="F28" s="5"/>
      <c r="G28" s="5"/>
      <c r="H28" s="5"/>
      <c r="I28" s="5"/>
      <c r="J28" s="5"/>
      <c r="K28" s="5"/>
      <c r="L28" s="6"/>
      <c r="M28" s="83"/>
      <c r="N28" s="65" t="str">
        <f t="shared" si="3"/>
        <v/>
      </c>
      <c r="O28" s="3" t="str">
        <f t="shared" si="6"/>
        <v/>
      </c>
      <c r="P28" s="3" t="str">
        <f t="shared" si="9"/>
        <v/>
      </c>
      <c r="Q28" s="3" t="str">
        <f t="shared" si="10"/>
        <v/>
      </c>
      <c r="R28" s="3" t="str">
        <f t="shared" si="11"/>
        <v/>
      </c>
      <c r="S28" s="3" t="str">
        <f t="shared" si="12"/>
        <v/>
      </c>
      <c r="T28" s="3" t="str">
        <f t="shared" si="2"/>
        <v/>
      </c>
      <c r="U28" s="3" t="str">
        <f t="shared" si="2"/>
        <v/>
      </c>
      <c r="V28" s="3" t="str">
        <f t="shared" si="2"/>
        <v/>
      </c>
      <c r="W28" s="3" t="str">
        <f t="shared" si="2"/>
        <v/>
      </c>
      <c r="X28" s="4" t="str">
        <f t="shared" si="2"/>
        <v/>
      </c>
      <c r="Y28" s="83"/>
      <c r="Z28" s="15" t="str">
        <f t="shared" si="7"/>
        <v/>
      </c>
      <c r="AA28" s="16" t="str">
        <f t="shared" si="8"/>
        <v/>
      </c>
      <c r="AB28" s="19"/>
      <c r="AC28" s="12" t="str">
        <f>IF(ISBLANK(C28),"",VLOOKUP(AD28,IF({1,0},AA:AA,Z:Z),2,0))</f>
        <v/>
      </c>
      <c r="AD28" s="14" t="str">
        <f>IF(ISBLANK(B28),"",SMALL(AA$7:AA$106,22))</f>
        <v/>
      </c>
      <c r="AE28" s="40"/>
      <c r="AF28" s="69"/>
      <c r="AG28" s="44"/>
    </row>
    <row r="29" spans="1:33" ht="13.8" hidden="1" customHeight="1">
      <c r="A29" s="83"/>
      <c r="B29" s="62"/>
      <c r="C29" s="5"/>
      <c r="D29" s="5"/>
      <c r="E29" s="5"/>
      <c r="F29" s="5"/>
      <c r="G29" s="5"/>
      <c r="H29" s="5"/>
      <c r="I29" s="5"/>
      <c r="J29" s="5"/>
      <c r="K29" s="5"/>
      <c r="L29" s="6"/>
      <c r="M29" s="83"/>
      <c r="N29" s="65" t="str">
        <f t="shared" si="3"/>
        <v/>
      </c>
      <c r="O29" s="3" t="str">
        <f t="shared" si="6"/>
        <v/>
      </c>
      <c r="P29" s="3" t="str">
        <f t="shared" si="9"/>
        <v/>
      </c>
      <c r="Q29" s="3" t="str">
        <f t="shared" si="10"/>
        <v/>
      </c>
      <c r="R29" s="3" t="str">
        <f t="shared" si="11"/>
        <v/>
      </c>
      <c r="S29" s="3" t="str">
        <f t="shared" si="12"/>
        <v/>
      </c>
      <c r="T29" s="3" t="str">
        <f t="shared" si="2"/>
        <v/>
      </c>
      <c r="U29" s="3" t="str">
        <f t="shared" si="2"/>
        <v/>
      </c>
      <c r="V29" s="3" t="str">
        <f t="shared" si="2"/>
        <v/>
      </c>
      <c r="W29" s="3" t="str">
        <f t="shared" si="2"/>
        <v/>
      </c>
      <c r="X29" s="4" t="str">
        <f t="shared" si="2"/>
        <v/>
      </c>
      <c r="Y29" s="83"/>
      <c r="Z29" s="15" t="str">
        <f t="shared" si="7"/>
        <v/>
      </c>
      <c r="AA29" s="16" t="str">
        <f t="shared" si="8"/>
        <v/>
      </c>
      <c r="AB29" s="19"/>
      <c r="AC29" s="12" t="str">
        <f>IF(ISBLANK(C29),"",VLOOKUP(AD29,IF({1,0},AA:AA,Z:Z),2,0))</f>
        <v/>
      </c>
      <c r="AD29" s="14" t="str">
        <f>IF(ISBLANK(B29),"",SMALL(AA$7:AA$106,23))</f>
        <v/>
      </c>
      <c r="AE29" s="40"/>
      <c r="AF29" s="69"/>
      <c r="AG29" s="44"/>
    </row>
    <row r="30" spans="1:33" ht="13.8" hidden="1" customHeight="1">
      <c r="A30" s="83"/>
      <c r="B30" s="62"/>
      <c r="C30" s="5"/>
      <c r="D30" s="5"/>
      <c r="E30" s="5"/>
      <c r="F30" s="5"/>
      <c r="G30" s="5"/>
      <c r="H30" s="5"/>
      <c r="I30" s="5"/>
      <c r="J30" s="5"/>
      <c r="K30" s="5"/>
      <c r="L30" s="6"/>
      <c r="M30" s="83"/>
      <c r="N30" s="65" t="str">
        <f t="shared" si="3"/>
        <v/>
      </c>
      <c r="O30" s="3" t="str">
        <f t="shared" si="6"/>
        <v/>
      </c>
      <c r="P30" s="3" t="str">
        <f t="shared" si="9"/>
        <v/>
      </c>
      <c r="Q30" s="3" t="str">
        <f t="shared" si="10"/>
        <v/>
      </c>
      <c r="R30" s="3" t="str">
        <f t="shared" si="11"/>
        <v/>
      </c>
      <c r="S30" s="3" t="str">
        <f t="shared" si="12"/>
        <v/>
      </c>
      <c r="T30" s="3" t="str">
        <f t="shared" si="2"/>
        <v/>
      </c>
      <c r="U30" s="3" t="str">
        <f t="shared" si="2"/>
        <v/>
      </c>
      <c r="V30" s="3" t="str">
        <f t="shared" si="2"/>
        <v/>
      </c>
      <c r="W30" s="3" t="str">
        <f t="shared" si="2"/>
        <v/>
      </c>
      <c r="X30" s="4" t="str">
        <f t="shared" si="2"/>
        <v/>
      </c>
      <c r="Y30" s="83"/>
      <c r="Z30" s="15" t="str">
        <f t="shared" si="7"/>
        <v/>
      </c>
      <c r="AA30" s="16" t="str">
        <f t="shared" si="8"/>
        <v/>
      </c>
      <c r="AB30" s="19"/>
      <c r="AC30" s="12" t="str">
        <f>IF(ISBLANK(C30),"",VLOOKUP(AD30,IF({1,0},AA:AA,Z:Z),2,0))</f>
        <v/>
      </c>
      <c r="AD30" s="14" t="str">
        <f>IF(ISBLANK(B30),"",SMALL(AA$7:AA$106,24))</f>
        <v/>
      </c>
      <c r="AE30" s="40"/>
      <c r="AF30" s="69"/>
      <c r="AG30" s="44"/>
    </row>
    <row r="31" spans="1:33" ht="13.8" hidden="1" customHeight="1">
      <c r="A31" s="83"/>
      <c r="B31" s="62"/>
      <c r="C31" s="5"/>
      <c r="D31" s="5"/>
      <c r="E31" s="5"/>
      <c r="F31" s="5"/>
      <c r="G31" s="5"/>
      <c r="H31" s="5"/>
      <c r="I31" s="5"/>
      <c r="J31" s="5"/>
      <c r="K31" s="5"/>
      <c r="L31" s="6"/>
      <c r="M31" s="83"/>
      <c r="N31" s="65" t="str">
        <f t="shared" si="3"/>
        <v/>
      </c>
      <c r="O31" s="3" t="str">
        <f t="shared" si="6"/>
        <v/>
      </c>
      <c r="P31" s="3" t="str">
        <f t="shared" si="9"/>
        <v/>
      </c>
      <c r="Q31" s="3" t="str">
        <f t="shared" si="10"/>
        <v/>
      </c>
      <c r="R31" s="3" t="str">
        <f t="shared" si="11"/>
        <v/>
      </c>
      <c r="S31" s="3" t="str">
        <f t="shared" si="12"/>
        <v/>
      </c>
      <c r="T31" s="3" t="str">
        <f t="shared" si="2"/>
        <v/>
      </c>
      <c r="U31" s="3" t="str">
        <f t="shared" si="2"/>
        <v/>
      </c>
      <c r="V31" s="3" t="str">
        <f t="shared" si="2"/>
        <v/>
      </c>
      <c r="W31" s="3" t="str">
        <f t="shared" si="2"/>
        <v/>
      </c>
      <c r="X31" s="4" t="str">
        <f t="shared" si="2"/>
        <v/>
      </c>
      <c r="Y31" s="83"/>
      <c r="Z31" s="15" t="str">
        <f t="shared" si="7"/>
        <v/>
      </c>
      <c r="AA31" s="16" t="str">
        <f t="shared" si="8"/>
        <v/>
      </c>
      <c r="AB31" s="19"/>
      <c r="AC31" s="12" t="str">
        <f>IF(ISBLANK(C31),"",VLOOKUP(AD31,IF({1,0},AA:AA,Z:Z),2,0))</f>
        <v/>
      </c>
      <c r="AD31" s="14" t="str">
        <f>IF(ISBLANK(B31),"",SMALL(AA$7:AA$106,25))</f>
        <v/>
      </c>
      <c r="AE31" s="40"/>
      <c r="AF31" s="69"/>
      <c r="AG31" s="44"/>
    </row>
    <row r="32" spans="1:33" ht="13.8" hidden="1" customHeight="1">
      <c r="A32" s="83"/>
      <c r="B32" s="62"/>
      <c r="C32" s="5"/>
      <c r="D32" s="5"/>
      <c r="E32" s="5"/>
      <c r="F32" s="5"/>
      <c r="G32" s="5"/>
      <c r="H32" s="5"/>
      <c r="I32" s="5"/>
      <c r="J32" s="5"/>
      <c r="K32" s="5"/>
      <c r="L32" s="6"/>
      <c r="M32" s="83"/>
      <c r="N32" s="65" t="str">
        <f t="shared" si="3"/>
        <v/>
      </c>
      <c r="O32" s="3" t="str">
        <f t="shared" si="6"/>
        <v/>
      </c>
      <c r="P32" s="3" t="str">
        <f t="shared" si="9"/>
        <v/>
      </c>
      <c r="Q32" s="3" t="str">
        <f t="shared" si="10"/>
        <v/>
      </c>
      <c r="R32" s="3" t="str">
        <f t="shared" si="11"/>
        <v/>
      </c>
      <c r="S32" s="3" t="str">
        <f t="shared" si="12"/>
        <v/>
      </c>
      <c r="T32" s="3" t="str">
        <f t="shared" si="2"/>
        <v/>
      </c>
      <c r="U32" s="3" t="str">
        <f t="shared" si="2"/>
        <v/>
      </c>
      <c r="V32" s="3" t="str">
        <f t="shared" si="2"/>
        <v/>
      </c>
      <c r="W32" s="3" t="str">
        <f t="shared" si="2"/>
        <v/>
      </c>
      <c r="X32" s="4" t="str">
        <f t="shared" si="2"/>
        <v/>
      </c>
      <c r="Y32" s="83"/>
      <c r="Z32" s="15" t="str">
        <f t="shared" si="7"/>
        <v/>
      </c>
      <c r="AA32" s="16" t="str">
        <f t="shared" si="8"/>
        <v/>
      </c>
      <c r="AB32" s="19"/>
      <c r="AC32" s="12" t="str">
        <f>IF(ISBLANK(C32),"",VLOOKUP(AD32,IF({1,0},AA:AA,Z:Z),2,0))</f>
        <v/>
      </c>
      <c r="AD32" s="14" t="str">
        <f>IF(ISBLANK(B32),"",SMALL(AA$7:AA$106,26))</f>
        <v/>
      </c>
      <c r="AE32" s="40"/>
      <c r="AF32" s="69"/>
      <c r="AG32" s="44"/>
    </row>
    <row r="33" spans="1:33" ht="13.8" hidden="1" customHeight="1">
      <c r="A33" s="83"/>
      <c r="B33" s="62"/>
      <c r="C33" s="5"/>
      <c r="D33" s="5"/>
      <c r="E33" s="5"/>
      <c r="F33" s="5"/>
      <c r="G33" s="5"/>
      <c r="H33" s="5"/>
      <c r="I33" s="5"/>
      <c r="J33" s="5"/>
      <c r="K33" s="5"/>
      <c r="L33" s="6"/>
      <c r="M33" s="83"/>
      <c r="N33" s="65" t="str">
        <f t="shared" si="3"/>
        <v/>
      </c>
      <c r="O33" s="3" t="str">
        <f t="shared" si="6"/>
        <v/>
      </c>
      <c r="P33" s="3" t="str">
        <f t="shared" si="9"/>
        <v/>
      </c>
      <c r="Q33" s="3" t="str">
        <f t="shared" si="10"/>
        <v/>
      </c>
      <c r="R33" s="3" t="str">
        <f t="shared" si="11"/>
        <v/>
      </c>
      <c r="S33" s="3" t="str">
        <f t="shared" si="12"/>
        <v/>
      </c>
      <c r="T33" s="3" t="str">
        <f t="shared" si="2"/>
        <v/>
      </c>
      <c r="U33" s="3" t="str">
        <f t="shared" si="2"/>
        <v/>
      </c>
      <c r="V33" s="3" t="str">
        <f t="shared" si="2"/>
        <v/>
      </c>
      <c r="W33" s="3" t="str">
        <f t="shared" si="2"/>
        <v/>
      </c>
      <c r="X33" s="4" t="str">
        <f t="shared" si="2"/>
        <v/>
      </c>
      <c r="Y33" s="83"/>
      <c r="Z33" s="15" t="str">
        <f t="shared" si="7"/>
        <v/>
      </c>
      <c r="AA33" s="16" t="str">
        <f t="shared" si="8"/>
        <v/>
      </c>
      <c r="AB33" s="19"/>
      <c r="AC33" s="12" t="str">
        <f>IF(ISBLANK(C33),"",VLOOKUP(AD33,IF({1,0},AA:AA,Z:Z),2,0))</f>
        <v/>
      </c>
      <c r="AD33" s="14" t="str">
        <f>IF(ISBLANK(B33),"",SMALL(AA$7:AA$106,27))</f>
        <v/>
      </c>
      <c r="AE33" s="40"/>
      <c r="AF33" s="69"/>
      <c r="AG33" s="44"/>
    </row>
    <row r="34" spans="1:33" ht="13.8" hidden="1" customHeight="1">
      <c r="A34" s="83"/>
      <c r="B34" s="62"/>
      <c r="C34" s="5"/>
      <c r="D34" s="5"/>
      <c r="E34" s="5"/>
      <c r="F34" s="5"/>
      <c r="G34" s="5"/>
      <c r="H34" s="5"/>
      <c r="I34" s="5"/>
      <c r="J34" s="5"/>
      <c r="K34" s="5"/>
      <c r="L34" s="6"/>
      <c r="M34" s="83"/>
      <c r="N34" s="65" t="str">
        <f t="shared" si="3"/>
        <v/>
      </c>
      <c r="O34" s="3" t="str">
        <f t="shared" si="6"/>
        <v/>
      </c>
      <c r="P34" s="3" t="str">
        <f t="shared" si="9"/>
        <v/>
      </c>
      <c r="Q34" s="3" t="str">
        <f t="shared" si="10"/>
        <v/>
      </c>
      <c r="R34" s="3" t="str">
        <f t="shared" si="11"/>
        <v/>
      </c>
      <c r="S34" s="3" t="str">
        <f t="shared" si="12"/>
        <v/>
      </c>
      <c r="T34" s="3" t="str">
        <f t="shared" si="2"/>
        <v/>
      </c>
      <c r="U34" s="3" t="str">
        <f t="shared" si="2"/>
        <v/>
      </c>
      <c r="V34" s="3" t="str">
        <f t="shared" si="2"/>
        <v/>
      </c>
      <c r="W34" s="3" t="str">
        <f t="shared" si="2"/>
        <v/>
      </c>
      <c r="X34" s="4" t="str">
        <f t="shared" si="2"/>
        <v/>
      </c>
      <c r="Y34" s="83"/>
      <c r="Z34" s="15" t="str">
        <f t="shared" si="7"/>
        <v/>
      </c>
      <c r="AA34" s="16" t="str">
        <f t="shared" si="8"/>
        <v/>
      </c>
      <c r="AB34" s="19"/>
      <c r="AC34" s="12" t="str">
        <f>IF(ISBLANK(C34),"",VLOOKUP(AD34,IF({1,0},AA:AA,Z:Z),2,0))</f>
        <v/>
      </c>
      <c r="AD34" s="14" t="str">
        <f>IF(ISBLANK(B34),"",SMALL(AA$7:AA$106,28))</f>
        <v/>
      </c>
      <c r="AE34" s="40"/>
      <c r="AF34" s="69"/>
      <c r="AG34" s="44"/>
    </row>
    <row r="35" spans="1:33" ht="13.8" hidden="1" customHeight="1">
      <c r="A35" s="83"/>
      <c r="B35" s="62"/>
      <c r="C35" s="5"/>
      <c r="D35" s="5"/>
      <c r="E35" s="5"/>
      <c r="F35" s="5"/>
      <c r="G35" s="5"/>
      <c r="H35" s="5"/>
      <c r="I35" s="5"/>
      <c r="J35" s="5"/>
      <c r="K35" s="5"/>
      <c r="L35" s="6"/>
      <c r="M35" s="83"/>
      <c r="N35" s="65" t="str">
        <f t="shared" si="3"/>
        <v/>
      </c>
      <c r="O35" s="3" t="str">
        <f t="shared" si="6"/>
        <v/>
      </c>
      <c r="P35" s="3" t="str">
        <f t="shared" si="9"/>
        <v/>
      </c>
      <c r="Q35" s="3" t="str">
        <f t="shared" si="10"/>
        <v/>
      </c>
      <c r="R35" s="3" t="str">
        <f t="shared" si="11"/>
        <v/>
      </c>
      <c r="S35" s="3" t="str">
        <f t="shared" si="12"/>
        <v/>
      </c>
      <c r="T35" s="3" t="str">
        <f t="shared" si="2"/>
        <v/>
      </c>
      <c r="U35" s="3" t="str">
        <f t="shared" si="2"/>
        <v/>
      </c>
      <c r="V35" s="3" t="str">
        <f t="shared" si="2"/>
        <v/>
      </c>
      <c r="W35" s="3" t="str">
        <f t="shared" si="2"/>
        <v/>
      </c>
      <c r="X35" s="4" t="str">
        <f t="shared" si="2"/>
        <v/>
      </c>
      <c r="Y35" s="83"/>
      <c r="Z35" s="15" t="str">
        <f t="shared" si="7"/>
        <v/>
      </c>
      <c r="AA35" s="16" t="str">
        <f t="shared" si="8"/>
        <v/>
      </c>
      <c r="AB35" s="19"/>
      <c r="AC35" s="12" t="str">
        <f>IF(ISBLANK(C35),"",VLOOKUP(AD35,IF({1,0},AA:AA,Z:Z),2,0))</f>
        <v/>
      </c>
      <c r="AD35" s="14" t="str">
        <f>IF(ISBLANK(B35),"",SMALL(AA$7:AA$106,29))</f>
        <v/>
      </c>
      <c r="AE35" s="40"/>
      <c r="AF35" s="69"/>
      <c r="AG35" s="44"/>
    </row>
    <row r="36" spans="1:33" ht="13.8" hidden="1" customHeight="1">
      <c r="A36" s="83"/>
      <c r="B36" s="62"/>
      <c r="C36" s="5"/>
      <c r="D36" s="5"/>
      <c r="E36" s="5"/>
      <c r="F36" s="5"/>
      <c r="G36" s="5"/>
      <c r="H36" s="5"/>
      <c r="I36" s="5"/>
      <c r="J36" s="5"/>
      <c r="K36" s="5"/>
      <c r="L36" s="6"/>
      <c r="M36" s="83"/>
      <c r="N36" s="65" t="str">
        <f t="shared" si="3"/>
        <v/>
      </c>
      <c r="O36" s="3" t="str">
        <f t="shared" si="6"/>
        <v/>
      </c>
      <c r="P36" s="3" t="str">
        <f t="shared" si="9"/>
        <v/>
      </c>
      <c r="Q36" s="3" t="str">
        <f t="shared" si="10"/>
        <v/>
      </c>
      <c r="R36" s="3" t="str">
        <f t="shared" si="11"/>
        <v/>
      </c>
      <c r="S36" s="3" t="str">
        <f t="shared" si="12"/>
        <v/>
      </c>
      <c r="T36" s="3" t="str">
        <f t="shared" si="2"/>
        <v/>
      </c>
      <c r="U36" s="3" t="str">
        <f t="shared" si="2"/>
        <v/>
      </c>
      <c r="V36" s="3" t="str">
        <f t="shared" si="2"/>
        <v/>
      </c>
      <c r="W36" s="3" t="str">
        <f t="shared" si="2"/>
        <v/>
      </c>
      <c r="X36" s="4" t="str">
        <f t="shared" si="2"/>
        <v/>
      </c>
      <c r="Y36" s="83"/>
      <c r="Z36" s="15" t="str">
        <f t="shared" si="7"/>
        <v/>
      </c>
      <c r="AA36" s="16" t="str">
        <f t="shared" si="8"/>
        <v/>
      </c>
      <c r="AB36" s="19"/>
      <c r="AC36" s="12" t="str">
        <f>IF(ISBLANK(C36),"",VLOOKUP(AD36,IF({1,0},AA:AA,Z:Z),2,0))</f>
        <v/>
      </c>
      <c r="AD36" s="14" t="str">
        <f>IF(ISBLANK(B36),"",SMALL(AA$7:AA$106,30))</f>
        <v/>
      </c>
      <c r="AE36" s="40"/>
      <c r="AF36" s="69"/>
      <c r="AG36" s="44"/>
    </row>
    <row r="37" spans="1:33" ht="13.8" hidden="1" customHeight="1">
      <c r="A37" s="83"/>
      <c r="B37" s="62"/>
      <c r="C37" s="5"/>
      <c r="D37" s="5"/>
      <c r="E37" s="5"/>
      <c r="F37" s="5"/>
      <c r="G37" s="5"/>
      <c r="H37" s="5"/>
      <c r="I37" s="5"/>
      <c r="J37" s="5"/>
      <c r="K37" s="5"/>
      <c r="L37" s="6"/>
      <c r="M37" s="83"/>
      <c r="N37" s="65" t="str">
        <f t="shared" si="3"/>
        <v/>
      </c>
      <c r="O37" s="3" t="str">
        <f t="shared" si="6"/>
        <v/>
      </c>
      <c r="P37" s="3" t="str">
        <f t="shared" si="9"/>
        <v/>
      </c>
      <c r="Q37" s="3" t="str">
        <f t="shared" si="10"/>
        <v/>
      </c>
      <c r="R37" s="3" t="str">
        <f t="shared" si="11"/>
        <v/>
      </c>
      <c r="S37" s="3" t="str">
        <f t="shared" si="12"/>
        <v/>
      </c>
      <c r="T37" s="3" t="str">
        <f t="shared" si="2"/>
        <v/>
      </c>
      <c r="U37" s="3" t="str">
        <f t="shared" si="2"/>
        <v/>
      </c>
      <c r="V37" s="3" t="str">
        <f t="shared" si="2"/>
        <v/>
      </c>
      <c r="W37" s="3" t="str">
        <f t="shared" si="2"/>
        <v/>
      </c>
      <c r="X37" s="4" t="str">
        <f t="shared" si="2"/>
        <v/>
      </c>
      <c r="Y37" s="83"/>
      <c r="Z37" s="15" t="str">
        <f t="shared" si="7"/>
        <v/>
      </c>
      <c r="AA37" s="16" t="str">
        <f t="shared" si="8"/>
        <v/>
      </c>
      <c r="AB37" s="19"/>
      <c r="AC37" s="12" t="str">
        <f>IF(ISBLANK(C37),"",VLOOKUP(AD37,IF({1,0},AA:AA,Z:Z),2,0))</f>
        <v/>
      </c>
      <c r="AD37" s="14" t="str">
        <f>IF(ISBLANK(B37),"",SMALL(AA$7:AA$106,31))</f>
        <v/>
      </c>
      <c r="AE37" s="40"/>
      <c r="AF37" s="69"/>
      <c r="AG37" s="44"/>
    </row>
    <row r="38" spans="1:33" ht="13.8" hidden="1" customHeight="1">
      <c r="A38" s="83"/>
      <c r="B38" s="62"/>
      <c r="C38" s="5"/>
      <c r="D38" s="5"/>
      <c r="E38" s="5"/>
      <c r="F38" s="5"/>
      <c r="G38" s="5"/>
      <c r="H38" s="5"/>
      <c r="I38" s="5"/>
      <c r="J38" s="5"/>
      <c r="K38" s="5"/>
      <c r="L38" s="6"/>
      <c r="M38" s="83"/>
      <c r="N38" s="65" t="str">
        <f t="shared" si="3"/>
        <v/>
      </c>
      <c r="O38" s="3" t="str">
        <f t="shared" si="6"/>
        <v/>
      </c>
      <c r="P38" s="3" t="str">
        <f t="shared" si="9"/>
        <v/>
      </c>
      <c r="Q38" s="3" t="str">
        <f t="shared" si="10"/>
        <v/>
      </c>
      <c r="R38" s="3" t="str">
        <f t="shared" si="11"/>
        <v/>
      </c>
      <c r="S38" s="3" t="str">
        <f t="shared" si="12"/>
        <v/>
      </c>
      <c r="T38" s="3" t="str">
        <f t="shared" si="2"/>
        <v/>
      </c>
      <c r="U38" s="3" t="str">
        <f t="shared" si="2"/>
        <v/>
      </c>
      <c r="V38" s="3" t="str">
        <f t="shared" si="2"/>
        <v/>
      </c>
      <c r="W38" s="3" t="str">
        <f t="shared" si="2"/>
        <v/>
      </c>
      <c r="X38" s="4" t="str">
        <f t="shared" si="2"/>
        <v/>
      </c>
      <c r="Y38" s="83"/>
      <c r="Z38" s="15" t="str">
        <f t="shared" si="7"/>
        <v/>
      </c>
      <c r="AA38" s="16" t="str">
        <f t="shared" si="8"/>
        <v/>
      </c>
      <c r="AB38" s="19"/>
      <c r="AC38" s="12" t="str">
        <f>IF(ISBLANK(C38),"",VLOOKUP(AD38,IF({1,0},AA:AA,Z:Z),2,0))</f>
        <v/>
      </c>
      <c r="AD38" s="14" t="str">
        <f>IF(ISBLANK(B38),"",SMALL(AA$7:AA$106,32))</f>
        <v/>
      </c>
      <c r="AE38" s="40"/>
      <c r="AF38" s="69"/>
      <c r="AG38" s="44"/>
    </row>
    <row r="39" spans="1:33" ht="13.8" hidden="1" customHeight="1">
      <c r="A39" s="83"/>
      <c r="B39" s="62"/>
      <c r="C39" s="5"/>
      <c r="D39" s="5"/>
      <c r="E39" s="5"/>
      <c r="F39" s="5"/>
      <c r="G39" s="5"/>
      <c r="H39" s="5"/>
      <c r="I39" s="5"/>
      <c r="J39" s="5"/>
      <c r="K39" s="5"/>
      <c r="L39" s="6"/>
      <c r="M39" s="83"/>
      <c r="N39" s="65" t="str">
        <f t="shared" si="3"/>
        <v/>
      </c>
      <c r="O39" s="3" t="str">
        <f t="shared" si="6"/>
        <v/>
      </c>
      <c r="P39" s="3" t="str">
        <f t="shared" si="9"/>
        <v/>
      </c>
      <c r="Q39" s="3" t="str">
        <f t="shared" si="10"/>
        <v/>
      </c>
      <c r="R39" s="3" t="str">
        <f t="shared" si="11"/>
        <v/>
      </c>
      <c r="S39" s="3" t="str">
        <f t="shared" si="12"/>
        <v/>
      </c>
      <c r="T39" s="3" t="str">
        <f t="shared" si="2"/>
        <v/>
      </c>
      <c r="U39" s="3" t="str">
        <f t="shared" si="2"/>
        <v/>
      </c>
      <c r="V39" s="3" t="str">
        <f t="shared" si="2"/>
        <v/>
      </c>
      <c r="W39" s="3" t="str">
        <f t="shared" si="2"/>
        <v/>
      </c>
      <c r="X39" s="4" t="str">
        <f t="shared" si="2"/>
        <v/>
      </c>
      <c r="Y39" s="83"/>
      <c r="Z39" s="15" t="str">
        <f t="shared" si="7"/>
        <v/>
      </c>
      <c r="AA39" s="16" t="str">
        <f t="shared" si="8"/>
        <v/>
      </c>
      <c r="AB39" s="19"/>
      <c r="AC39" s="12" t="str">
        <f>IF(ISBLANK(C39),"",VLOOKUP(AD39,IF({1,0},AA:AA,Z:Z),2,0))</f>
        <v/>
      </c>
      <c r="AD39" s="14" t="str">
        <f>IF(ISBLANK(B39),"",SMALL(AA$7:AA$106,33))</f>
        <v/>
      </c>
      <c r="AE39" s="40"/>
      <c r="AF39" s="69"/>
      <c r="AG39" s="44"/>
    </row>
    <row r="40" spans="1:33" ht="13.8" hidden="1" customHeight="1">
      <c r="A40" s="83"/>
      <c r="B40" s="62"/>
      <c r="C40" s="5"/>
      <c r="D40" s="5"/>
      <c r="E40" s="5"/>
      <c r="F40" s="5"/>
      <c r="G40" s="5"/>
      <c r="H40" s="5"/>
      <c r="I40" s="5"/>
      <c r="J40" s="5"/>
      <c r="K40" s="5"/>
      <c r="L40" s="6"/>
      <c r="M40" s="83"/>
      <c r="N40" s="65" t="str">
        <f t="shared" si="3"/>
        <v/>
      </c>
      <c r="O40" s="3" t="str">
        <f t="shared" si="6"/>
        <v/>
      </c>
      <c r="P40" s="3" t="str">
        <f t="shared" si="9"/>
        <v/>
      </c>
      <c r="Q40" s="3" t="str">
        <f t="shared" si="10"/>
        <v/>
      </c>
      <c r="R40" s="3" t="str">
        <f t="shared" si="11"/>
        <v/>
      </c>
      <c r="S40" s="3" t="str">
        <f t="shared" si="12"/>
        <v/>
      </c>
      <c r="T40" s="3" t="str">
        <f t="shared" si="2"/>
        <v/>
      </c>
      <c r="U40" s="3" t="str">
        <f t="shared" si="2"/>
        <v/>
      </c>
      <c r="V40" s="3" t="str">
        <f t="shared" si="2"/>
        <v/>
      </c>
      <c r="W40" s="3" t="str">
        <f t="shared" si="2"/>
        <v/>
      </c>
      <c r="X40" s="4" t="str">
        <f t="shared" si="2"/>
        <v/>
      </c>
      <c r="Y40" s="83"/>
      <c r="Z40" s="15" t="str">
        <f t="shared" si="7"/>
        <v/>
      </c>
      <c r="AA40" s="16" t="str">
        <f t="shared" si="8"/>
        <v/>
      </c>
      <c r="AB40" s="19"/>
      <c r="AC40" s="12" t="str">
        <f>IF(ISBLANK(C40),"",VLOOKUP(AD40,IF({1,0},AA:AA,Z:Z),2,0))</f>
        <v/>
      </c>
      <c r="AD40" s="14" t="str">
        <f>IF(ISBLANK(B40),"",SMALL(AA$7:AA$106,34))</f>
        <v/>
      </c>
      <c r="AE40" s="40"/>
      <c r="AF40" s="69"/>
      <c r="AG40" s="44"/>
    </row>
    <row r="41" spans="1:33" ht="13.8" hidden="1" customHeight="1">
      <c r="A41" s="83"/>
      <c r="B41" s="62"/>
      <c r="C41" s="5"/>
      <c r="D41" s="5"/>
      <c r="E41" s="5"/>
      <c r="F41" s="5"/>
      <c r="G41" s="5"/>
      <c r="H41" s="5"/>
      <c r="I41" s="5"/>
      <c r="J41" s="5"/>
      <c r="K41" s="5"/>
      <c r="L41" s="6"/>
      <c r="M41" s="83"/>
      <c r="N41" s="65" t="str">
        <f t="shared" si="3"/>
        <v/>
      </c>
      <c r="O41" s="3" t="str">
        <f t="shared" si="6"/>
        <v/>
      </c>
      <c r="P41" s="3" t="str">
        <f t="shared" si="9"/>
        <v/>
      </c>
      <c r="Q41" s="3" t="str">
        <f t="shared" si="10"/>
        <v/>
      </c>
      <c r="R41" s="3" t="str">
        <f t="shared" si="11"/>
        <v/>
      </c>
      <c r="S41" s="3" t="str">
        <f t="shared" si="12"/>
        <v/>
      </c>
      <c r="T41" s="3" t="str">
        <f t="shared" si="2"/>
        <v/>
      </c>
      <c r="U41" s="3" t="str">
        <f t="shared" si="2"/>
        <v/>
      </c>
      <c r="V41" s="3" t="str">
        <f t="shared" si="2"/>
        <v/>
      </c>
      <c r="W41" s="3" t="str">
        <f t="shared" si="2"/>
        <v/>
      </c>
      <c r="X41" s="4" t="str">
        <f t="shared" si="2"/>
        <v/>
      </c>
      <c r="Y41" s="83"/>
      <c r="Z41" s="15" t="str">
        <f t="shared" si="7"/>
        <v/>
      </c>
      <c r="AA41" s="16" t="str">
        <f t="shared" si="8"/>
        <v/>
      </c>
      <c r="AB41" s="19"/>
      <c r="AC41" s="12" t="str">
        <f>IF(ISBLANK(C41),"",VLOOKUP(AD41,IF({1,0},AA:AA,Z:Z),2,0))</f>
        <v/>
      </c>
      <c r="AD41" s="14" t="str">
        <f>IF(ISBLANK(B41),"",SMALL(AA$7:AA$106,35))</f>
        <v/>
      </c>
      <c r="AE41" s="40"/>
      <c r="AF41" s="69"/>
      <c r="AG41" s="44"/>
    </row>
    <row r="42" spans="1:33" ht="13.8" hidden="1" customHeight="1">
      <c r="A42" s="83"/>
      <c r="B42" s="62"/>
      <c r="C42" s="5"/>
      <c r="D42" s="5"/>
      <c r="E42" s="5"/>
      <c r="F42" s="5"/>
      <c r="G42" s="5"/>
      <c r="H42" s="5"/>
      <c r="I42" s="5"/>
      <c r="J42" s="5"/>
      <c r="K42" s="5"/>
      <c r="L42" s="6"/>
      <c r="M42" s="83"/>
      <c r="N42" s="65" t="str">
        <f t="shared" si="3"/>
        <v/>
      </c>
      <c r="O42" s="3" t="str">
        <f t="shared" si="6"/>
        <v/>
      </c>
      <c r="P42" s="3" t="str">
        <f t="shared" si="9"/>
        <v/>
      </c>
      <c r="Q42" s="3" t="str">
        <f t="shared" si="10"/>
        <v/>
      </c>
      <c r="R42" s="3" t="str">
        <f t="shared" si="11"/>
        <v/>
      </c>
      <c r="S42" s="3" t="str">
        <f t="shared" si="12"/>
        <v/>
      </c>
      <c r="T42" s="3" t="str">
        <f t="shared" si="2"/>
        <v/>
      </c>
      <c r="U42" s="3" t="str">
        <f t="shared" si="2"/>
        <v/>
      </c>
      <c r="V42" s="3" t="str">
        <f t="shared" si="2"/>
        <v/>
      </c>
      <c r="W42" s="3" t="str">
        <f t="shared" si="2"/>
        <v/>
      </c>
      <c r="X42" s="4" t="str">
        <f t="shared" si="2"/>
        <v/>
      </c>
      <c r="Y42" s="83"/>
      <c r="Z42" s="15" t="str">
        <f t="shared" si="7"/>
        <v/>
      </c>
      <c r="AA42" s="16" t="str">
        <f t="shared" si="8"/>
        <v/>
      </c>
      <c r="AB42" s="19"/>
      <c r="AC42" s="12" t="str">
        <f>IF(ISBLANK(C42),"",VLOOKUP(AD42,IF({1,0},AA:AA,Z:Z),2,0))</f>
        <v/>
      </c>
      <c r="AD42" s="14" t="str">
        <f>IF(ISBLANK(B42),"",SMALL(AA$7:AA$106,36))</f>
        <v/>
      </c>
      <c r="AE42" s="40"/>
      <c r="AF42" s="69"/>
      <c r="AG42" s="44"/>
    </row>
    <row r="43" spans="1:33" ht="13.8" hidden="1" customHeight="1">
      <c r="A43" s="83"/>
      <c r="B43" s="62"/>
      <c r="C43" s="5"/>
      <c r="D43" s="5"/>
      <c r="E43" s="5"/>
      <c r="F43" s="5"/>
      <c r="G43" s="5"/>
      <c r="H43" s="5"/>
      <c r="I43" s="5"/>
      <c r="J43" s="5"/>
      <c r="K43" s="5"/>
      <c r="L43" s="6"/>
      <c r="M43" s="83"/>
      <c r="N43" s="65" t="str">
        <f t="shared" si="3"/>
        <v/>
      </c>
      <c r="O43" s="3" t="str">
        <f t="shared" si="6"/>
        <v/>
      </c>
      <c r="P43" s="3" t="str">
        <f t="shared" si="9"/>
        <v/>
      </c>
      <c r="Q43" s="3" t="str">
        <f t="shared" si="10"/>
        <v/>
      </c>
      <c r="R43" s="3" t="str">
        <f t="shared" si="11"/>
        <v/>
      </c>
      <c r="S43" s="3" t="str">
        <f t="shared" si="12"/>
        <v/>
      </c>
      <c r="T43" s="3" t="str">
        <f t="shared" si="2"/>
        <v/>
      </c>
      <c r="U43" s="3" t="str">
        <f t="shared" si="2"/>
        <v/>
      </c>
      <c r="V43" s="3" t="str">
        <f t="shared" si="2"/>
        <v/>
      </c>
      <c r="W43" s="3" t="str">
        <f t="shared" si="2"/>
        <v/>
      </c>
      <c r="X43" s="4" t="str">
        <f t="shared" si="2"/>
        <v/>
      </c>
      <c r="Y43" s="83"/>
      <c r="Z43" s="15" t="str">
        <f t="shared" si="7"/>
        <v/>
      </c>
      <c r="AA43" s="16" t="str">
        <f t="shared" si="8"/>
        <v/>
      </c>
      <c r="AB43" s="19"/>
      <c r="AC43" s="12" t="str">
        <f>IF(ISBLANK(C43),"",VLOOKUP(AD43,IF({1,0},AA:AA,Z:Z),2,0))</f>
        <v/>
      </c>
      <c r="AD43" s="14" t="str">
        <f>IF(ISBLANK(B43),"",SMALL(AA$7:AA$106,37))</f>
        <v/>
      </c>
      <c r="AE43" s="40"/>
      <c r="AF43" s="69"/>
      <c r="AG43" s="44"/>
    </row>
    <row r="44" spans="1:33" ht="13.8" hidden="1" customHeight="1">
      <c r="A44" s="83"/>
      <c r="B44" s="62"/>
      <c r="C44" s="5"/>
      <c r="D44" s="5"/>
      <c r="E44" s="5"/>
      <c r="F44" s="5"/>
      <c r="G44" s="5"/>
      <c r="H44" s="5"/>
      <c r="I44" s="5"/>
      <c r="J44" s="5"/>
      <c r="K44" s="5"/>
      <c r="L44" s="6"/>
      <c r="M44" s="83"/>
      <c r="N44" s="65" t="str">
        <f t="shared" si="3"/>
        <v/>
      </c>
      <c r="O44" s="3" t="str">
        <f t="shared" si="6"/>
        <v/>
      </c>
      <c r="P44" s="3" t="str">
        <f t="shared" si="9"/>
        <v/>
      </c>
      <c r="Q44" s="3" t="str">
        <f t="shared" si="10"/>
        <v/>
      </c>
      <c r="R44" s="3" t="str">
        <f t="shared" si="11"/>
        <v/>
      </c>
      <c r="S44" s="3" t="str">
        <f t="shared" si="12"/>
        <v/>
      </c>
      <c r="T44" s="3" t="str">
        <f t="shared" si="2"/>
        <v/>
      </c>
      <c r="U44" s="3" t="str">
        <f t="shared" si="2"/>
        <v/>
      </c>
      <c r="V44" s="3" t="str">
        <f t="shared" si="2"/>
        <v/>
      </c>
      <c r="W44" s="3" t="str">
        <f t="shared" si="2"/>
        <v/>
      </c>
      <c r="X44" s="4" t="str">
        <f t="shared" si="2"/>
        <v/>
      </c>
      <c r="Y44" s="83"/>
      <c r="Z44" s="15" t="str">
        <f t="shared" si="7"/>
        <v/>
      </c>
      <c r="AA44" s="16" t="str">
        <f t="shared" si="8"/>
        <v/>
      </c>
      <c r="AB44" s="19"/>
      <c r="AC44" s="12" t="str">
        <f>IF(ISBLANK(C44),"",VLOOKUP(AD44,IF({1,0},AA:AA,Z:Z),2,0))</f>
        <v/>
      </c>
      <c r="AD44" s="14" t="str">
        <f>IF(ISBLANK(B44),"",SMALL(AA$7:AA$106,38))</f>
        <v/>
      </c>
      <c r="AE44" s="40"/>
      <c r="AF44" s="69"/>
      <c r="AG44" s="44"/>
    </row>
    <row r="45" spans="1:33" ht="13.8" hidden="1" customHeight="1">
      <c r="A45" s="83"/>
      <c r="B45" s="62"/>
      <c r="C45" s="5"/>
      <c r="D45" s="5"/>
      <c r="E45" s="5"/>
      <c r="F45" s="5"/>
      <c r="G45" s="5"/>
      <c r="H45" s="5"/>
      <c r="I45" s="5"/>
      <c r="J45" s="5"/>
      <c r="K45" s="5"/>
      <c r="L45" s="6"/>
      <c r="M45" s="83"/>
      <c r="N45" s="65" t="str">
        <f t="shared" si="3"/>
        <v/>
      </c>
      <c r="O45" s="3" t="str">
        <f t="shared" si="6"/>
        <v/>
      </c>
      <c r="P45" s="3" t="str">
        <f t="shared" si="9"/>
        <v/>
      </c>
      <c r="Q45" s="3" t="str">
        <f t="shared" si="10"/>
        <v/>
      </c>
      <c r="R45" s="3" t="str">
        <f t="shared" si="11"/>
        <v/>
      </c>
      <c r="S45" s="3" t="str">
        <f t="shared" si="12"/>
        <v/>
      </c>
      <c r="T45" s="3" t="str">
        <f t="shared" si="2"/>
        <v/>
      </c>
      <c r="U45" s="3" t="str">
        <f t="shared" si="2"/>
        <v/>
      </c>
      <c r="V45" s="3" t="str">
        <f t="shared" si="2"/>
        <v/>
      </c>
      <c r="W45" s="3" t="str">
        <f t="shared" si="2"/>
        <v/>
      </c>
      <c r="X45" s="4" t="str">
        <f t="shared" si="2"/>
        <v/>
      </c>
      <c r="Y45" s="83"/>
      <c r="Z45" s="15" t="str">
        <f t="shared" si="7"/>
        <v/>
      </c>
      <c r="AA45" s="16" t="str">
        <f t="shared" si="8"/>
        <v/>
      </c>
      <c r="AB45" s="19"/>
      <c r="AC45" s="12" t="str">
        <f>IF(ISBLANK(C45),"",VLOOKUP(AD45,IF({1,0},AA:AA,Z:Z),2,0))</f>
        <v/>
      </c>
      <c r="AD45" s="14" t="str">
        <f>IF(ISBLANK(B45),"",SMALL(AA$7:AA$106,39))</f>
        <v/>
      </c>
      <c r="AE45" s="40"/>
      <c r="AF45" s="69"/>
      <c r="AG45" s="44"/>
    </row>
    <row r="46" spans="1:33" ht="13.8" hidden="1" customHeight="1">
      <c r="A46" s="83"/>
      <c r="B46" s="62"/>
      <c r="C46" s="5"/>
      <c r="D46" s="5"/>
      <c r="E46" s="5"/>
      <c r="F46" s="5"/>
      <c r="G46" s="5"/>
      <c r="H46" s="5"/>
      <c r="I46" s="5"/>
      <c r="J46" s="5"/>
      <c r="K46" s="5"/>
      <c r="L46" s="6"/>
      <c r="M46" s="83"/>
      <c r="N46" s="65" t="str">
        <f t="shared" si="3"/>
        <v/>
      </c>
      <c r="O46" s="3" t="str">
        <f t="shared" si="6"/>
        <v/>
      </c>
      <c r="P46" s="3" t="str">
        <f t="shared" si="9"/>
        <v/>
      </c>
      <c r="Q46" s="3" t="str">
        <f t="shared" si="10"/>
        <v/>
      </c>
      <c r="R46" s="3" t="str">
        <f t="shared" si="11"/>
        <v/>
      </c>
      <c r="S46" s="3" t="str">
        <f t="shared" si="12"/>
        <v/>
      </c>
      <c r="T46" s="3" t="str">
        <f t="shared" si="2"/>
        <v/>
      </c>
      <c r="U46" s="3" t="str">
        <f t="shared" si="2"/>
        <v/>
      </c>
      <c r="V46" s="3" t="str">
        <f t="shared" si="2"/>
        <v/>
      </c>
      <c r="W46" s="3" t="str">
        <f t="shared" si="2"/>
        <v/>
      </c>
      <c r="X46" s="4" t="str">
        <f t="shared" si="2"/>
        <v/>
      </c>
      <c r="Y46" s="83"/>
      <c r="Z46" s="15" t="str">
        <f t="shared" si="7"/>
        <v/>
      </c>
      <c r="AA46" s="16" t="str">
        <f t="shared" si="8"/>
        <v/>
      </c>
      <c r="AB46" s="19"/>
      <c r="AC46" s="12" t="str">
        <f>IF(ISBLANK(C46),"",VLOOKUP(AD46,IF({1,0},AA:AA,Z:Z),2,0))</f>
        <v/>
      </c>
      <c r="AD46" s="14" t="str">
        <f>IF(ISBLANK(B46),"",SMALL(AA$7:AA$106,40))</f>
        <v/>
      </c>
      <c r="AE46" s="40"/>
      <c r="AF46" s="69"/>
      <c r="AG46" s="44"/>
    </row>
    <row r="47" spans="1:33" ht="13.8" hidden="1" customHeight="1">
      <c r="A47" s="83"/>
      <c r="B47" s="62"/>
      <c r="C47" s="5"/>
      <c r="D47" s="5"/>
      <c r="E47" s="5"/>
      <c r="F47" s="5"/>
      <c r="G47" s="5"/>
      <c r="H47" s="5"/>
      <c r="I47" s="5"/>
      <c r="J47" s="5"/>
      <c r="K47" s="5"/>
      <c r="L47" s="6"/>
      <c r="M47" s="83"/>
      <c r="N47" s="65" t="str">
        <f t="shared" si="3"/>
        <v/>
      </c>
      <c r="O47" s="3" t="str">
        <f t="shared" si="6"/>
        <v/>
      </c>
      <c r="P47" s="3" t="str">
        <f t="shared" si="9"/>
        <v/>
      </c>
      <c r="Q47" s="3" t="str">
        <f t="shared" si="10"/>
        <v/>
      </c>
      <c r="R47" s="3" t="str">
        <f t="shared" si="11"/>
        <v/>
      </c>
      <c r="S47" s="3" t="str">
        <f t="shared" si="12"/>
        <v/>
      </c>
      <c r="T47" s="3" t="str">
        <f t="shared" si="2"/>
        <v/>
      </c>
      <c r="U47" s="3" t="str">
        <f t="shared" si="2"/>
        <v/>
      </c>
      <c r="V47" s="3" t="str">
        <f t="shared" si="2"/>
        <v/>
      </c>
      <c r="W47" s="3" t="str">
        <f t="shared" si="2"/>
        <v/>
      </c>
      <c r="X47" s="4" t="str">
        <f t="shared" si="2"/>
        <v/>
      </c>
      <c r="Y47" s="83"/>
      <c r="Z47" s="15" t="str">
        <f t="shared" si="7"/>
        <v/>
      </c>
      <c r="AA47" s="16" t="str">
        <f t="shared" si="8"/>
        <v/>
      </c>
      <c r="AB47" s="19"/>
      <c r="AC47" s="12" t="str">
        <f>IF(ISBLANK(C47),"",VLOOKUP(AD47,IF({1,0},AA:AA,Z:Z),2,0))</f>
        <v/>
      </c>
      <c r="AD47" s="14" t="str">
        <f>IF(ISBLANK(B47),"",SMALL(AA$7:AA$106,41))</f>
        <v/>
      </c>
      <c r="AE47" s="40"/>
      <c r="AF47" s="69"/>
      <c r="AG47" s="44"/>
    </row>
    <row r="48" spans="1:33" ht="13.8" hidden="1" customHeight="1">
      <c r="A48" s="83"/>
      <c r="B48" s="62"/>
      <c r="C48" s="5"/>
      <c r="D48" s="5"/>
      <c r="E48" s="5"/>
      <c r="F48" s="5"/>
      <c r="G48" s="5"/>
      <c r="H48" s="5"/>
      <c r="I48" s="5"/>
      <c r="J48" s="5"/>
      <c r="K48" s="5"/>
      <c r="L48" s="6"/>
      <c r="M48" s="83"/>
      <c r="N48" s="65" t="str">
        <f t="shared" si="3"/>
        <v/>
      </c>
      <c r="O48" s="3" t="str">
        <f t="shared" si="6"/>
        <v/>
      </c>
      <c r="P48" s="3" t="str">
        <f t="shared" si="9"/>
        <v/>
      </c>
      <c r="Q48" s="3" t="str">
        <f t="shared" si="10"/>
        <v/>
      </c>
      <c r="R48" s="3" t="str">
        <f t="shared" si="11"/>
        <v/>
      </c>
      <c r="S48" s="3" t="str">
        <f t="shared" si="12"/>
        <v/>
      </c>
      <c r="T48" s="3" t="str">
        <f t="shared" si="2"/>
        <v/>
      </c>
      <c r="U48" s="3" t="str">
        <f t="shared" si="2"/>
        <v/>
      </c>
      <c r="V48" s="3" t="str">
        <f t="shared" si="2"/>
        <v/>
      </c>
      <c r="W48" s="3" t="str">
        <f t="shared" si="2"/>
        <v/>
      </c>
      <c r="X48" s="4" t="str">
        <f t="shared" si="2"/>
        <v/>
      </c>
      <c r="Y48" s="83"/>
      <c r="Z48" s="15" t="str">
        <f t="shared" si="7"/>
        <v/>
      </c>
      <c r="AA48" s="16" t="str">
        <f t="shared" si="8"/>
        <v/>
      </c>
      <c r="AB48" s="19"/>
      <c r="AC48" s="12" t="str">
        <f>IF(ISBLANK(C48),"",VLOOKUP(AD48,IF({1,0},AA:AA,Z:Z),2,0))</f>
        <v/>
      </c>
      <c r="AD48" s="14" t="str">
        <f>IF(ISBLANK(B48),"",SMALL(AA$7:AA$106,42))</f>
        <v/>
      </c>
      <c r="AE48" s="40"/>
      <c r="AF48" s="69"/>
      <c r="AG48" s="44"/>
    </row>
    <row r="49" spans="1:33" ht="13.8" hidden="1" customHeight="1">
      <c r="A49" s="83"/>
      <c r="B49" s="62"/>
      <c r="C49" s="5"/>
      <c r="D49" s="5"/>
      <c r="E49" s="5"/>
      <c r="F49" s="5"/>
      <c r="G49" s="5"/>
      <c r="H49" s="5"/>
      <c r="I49" s="5"/>
      <c r="J49" s="5"/>
      <c r="K49" s="5"/>
      <c r="L49" s="6"/>
      <c r="M49" s="83"/>
      <c r="N49" s="65" t="str">
        <f t="shared" si="3"/>
        <v/>
      </c>
      <c r="O49" s="3" t="str">
        <f t="shared" si="6"/>
        <v/>
      </c>
      <c r="P49" s="3" t="str">
        <f t="shared" si="9"/>
        <v/>
      </c>
      <c r="Q49" s="3" t="str">
        <f t="shared" si="10"/>
        <v/>
      </c>
      <c r="R49" s="3" t="str">
        <f t="shared" si="11"/>
        <v/>
      </c>
      <c r="S49" s="3" t="str">
        <f t="shared" si="12"/>
        <v/>
      </c>
      <c r="T49" s="3" t="str">
        <f t="shared" si="2"/>
        <v/>
      </c>
      <c r="U49" s="3" t="str">
        <f t="shared" si="2"/>
        <v/>
      </c>
      <c r="V49" s="3" t="str">
        <f t="shared" si="2"/>
        <v/>
      </c>
      <c r="W49" s="3" t="str">
        <f t="shared" si="2"/>
        <v/>
      </c>
      <c r="X49" s="4" t="str">
        <f t="shared" ref="X49:X101" si="13">IF(ISBLANK(L49),"",(L49-MIN(L$7:L$106))*(1/(MAX(L$7:L$106)-MIN(L$7:L$106))))</f>
        <v/>
      </c>
      <c r="Y49" s="83"/>
      <c r="Z49" s="15" t="str">
        <f t="shared" si="7"/>
        <v/>
      </c>
      <c r="AA49" s="16" t="str">
        <f t="shared" si="8"/>
        <v/>
      </c>
      <c r="AB49" s="19"/>
      <c r="AC49" s="12" t="str">
        <f>IF(ISBLANK(C49),"",VLOOKUP(AD49,IF({1,0},AA:AA,Z:Z),2,0))</f>
        <v/>
      </c>
      <c r="AD49" s="14" t="str">
        <f>IF(ISBLANK(B49),"",SMALL(AA$7:AA$106,43))</f>
        <v/>
      </c>
      <c r="AE49" s="40"/>
      <c r="AF49" s="69"/>
      <c r="AG49" s="44"/>
    </row>
    <row r="50" spans="1:33" ht="13.8" hidden="1" customHeight="1">
      <c r="A50" s="83"/>
      <c r="B50" s="62"/>
      <c r="C50" s="5"/>
      <c r="D50" s="5"/>
      <c r="E50" s="5"/>
      <c r="F50" s="5"/>
      <c r="G50" s="5"/>
      <c r="H50" s="5"/>
      <c r="I50" s="5"/>
      <c r="J50" s="5"/>
      <c r="K50" s="5"/>
      <c r="L50" s="6"/>
      <c r="M50" s="83"/>
      <c r="N50" s="65" t="str">
        <f t="shared" si="3"/>
        <v/>
      </c>
      <c r="O50" s="3" t="str">
        <f t="shared" si="6"/>
        <v/>
      </c>
      <c r="P50" s="3" t="str">
        <f t="shared" si="9"/>
        <v/>
      </c>
      <c r="Q50" s="3" t="str">
        <f t="shared" si="10"/>
        <v/>
      </c>
      <c r="R50" s="3" t="str">
        <f t="shared" si="11"/>
        <v/>
      </c>
      <c r="S50" s="3" t="str">
        <f t="shared" si="12"/>
        <v/>
      </c>
      <c r="T50" s="3" t="str">
        <f t="shared" ref="T50:T101" si="14">IF(ISBLANK(H50),"",(H50-MIN(H$7:H$106))*(1/(MAX(H$7:H$106)-MIN(H$7:H$106))))</f>
        <v/>
      </c>
      <c r="U50" s="3" t="str">
        <f t="shared" ref="U50:U101" si="15">IF(ISBLANK(I50),"",(I50-MIN(I$7:I$106))*(1/(MAX(I$7:I$106)-MIN(I$7:I$106))))</f>
        <v/>
      </c>
      <c r="V50" s="3" t="str">
        <f t="shared" ref="V50:V101" si="16">IF(ISBLANK(J50),"",(J50-MIN(J$7:J$106))*(1/(MAX(J$7:J$106)-MIN(J$7:J$106))))</f>
        <v/>
      </c>
      <c r="W50" s="3" t="str">
        <f t="shared" ref="W50:W101" si="17">IF(ISBLANK(K50),"",(K50-MIN(K$7:K$106))*(1/(MAX(K$7:K$106)-MIN(K$7:K$106))))</f>
        <v/>
      </c>
      <c r="X50" s="4" t="str">
        <f t="shared" si="13"/>
        <v/>
      </c>
      <c r="Y50" s="83"/>
      <c r="Z50" s="15" t="str">
        <f t="shared" si="7"/>
        <v/>
      </c>
      <c r="AA50" s="16" t="str">
        <f t="shared" si="8"/>
        <v/>
      </c>
      <c r="AB50" s="19"/>
      <c r="AC50" s="12" t="str">
        <f>IF(ISBLANK(C50),"",VLOOKUP(AD50,IF({1,0},AA:AA,Z:Z),2,0))</f>
        <v/>
      </c>
      <c r="AD50" s="14" t="str">
        <f>IF(ISBLANK(B50),"",SMALL(AA$7:AA$106,44))</f>
        <v/>
      </c>
      <c r="AE50" s="40"/>
      <c r="AF50" s="69"/>
      <c r="AG50" s="44"/>
    </row>
    <row r="51" spans="1:33" ht="13.8" hidden="1" customHeight="1">
      <c r="A51" s="83"/>
      <c r="B51" s="62"/>
      <c r="C51" s="5"/>
      <c r="D51" s="5"/>
      <c r="E51" s="5"/>
      <c r="F51" s="5"/>
      <c r="G51" s="5"/>
      <c r="H51" s="5"/>
      <c r="I51" s="5"/>
      <c r="J51" s="5"/>
      <c r="K51" s="5"/>
      <c r="L51" s="6"/>
      <c r="M51" s="83"/>
      <c r="N51" s="65" t="str">
        <f t="shared" si="3"/>
        <v/>
      </c>
      <c r="O51" s="3" t="str">
        <f t="shared" si="6"/>
        <v/>
      </c>
      <c r="P51" s="3" t="str">
        <f t="shared" si="9"/>
        <v/>
      </c>
      <c r="Q51" s="3" t="str">
        <f t="shared" si="10"/>
        <v/>
      </c>
      <c r="R51" s="3" t="str">
        <f t="shared" si="11"/>
        <v/>
      </c>
      <c r="S51" s="3" t="str">
        <f t="shared" si="12"/>
        <v/>
      </c>
      <c r="T51" s="3" t="str">
        <f t="shared" si="14"/>
        <v/>
      </c>
      <c r="U51" s="3" t="str">
        <f t="shared" si="15"/>
        <v/>
      </c>
      <c r="V51" s="3" t="str">
        <f t="shared" si="16"/>
        <v/>
      </c>
      <c r="W51" s="3" t="str">
        <f t="shared" si="17"/>
        <v/>
      </c>
      <c r="X51" s="4" t="str">
        <f t="shared" si="13"/>
        <v/>
      </c>
      <c r="Y51" s="83"/>
      <c r="Z51" s="15" t="str">
        <f t="shared" si="7"/>
        <v/>
      </c>
      <c r="AA51" s="16" t="str">
        <f t="shared" si="8"/>
        <v/>
      </c>
      <c r="AB51" s="19"/>
      <c r="AC51" s="12" t="str">
        <f>IF(ISBLANK(C51),"",VLOOKUP(AD51,IF({1,0},AA:AA,Z:Z),2,0))</f>
        <v/>
      </c>
      <c r="AD51" s="14" t="str">
        <f>IF(ISBLANK(B51),"",SMALL(AA$7:AA$106,45))</f>
        <v/>
      </c>
      <c r="AE51" s="40"/>
      <c r="AF51" s="69"/>
      <c r="AG51" s="44"/>
    </row>
    <row r="52" spans="1:33" ht="13.8" hidden="1" customHeight="1">
      <c r="A52" s="83"/>
      <c r="B52" s="62"/>
      <c r="C52" s="5"/>
      <c r="D52" s="5"/>
      <c r="E52" s="5"/>
      <c r="F52" s="5"/>
      <c r="G52" s="5"/>
      <c r="H52" s="5"/>
      <c r="I52" s="5"/>
      <c r="J52" s="5"/>
      <c r="K52" s="5"/>
      <c r="L52" s="6"/>
      <c r="M52" s="83"/>
      <c r="N52" s="65" t="str">
        <f t="shared" si="3"/>
        <v/>
      </c>
      <c r="O52" s="3" t="str">
        <f t="shared" si="6"/>
        <v/>
      </c>
      <c r="P52" s="3" t="str">
        <f t="shared" si="9"/>
        <v/>
      </c>
      <c r="Q52" s="3" t="str">
        <f t="shared" si="10"/>
        <v/>
      </c>
      <c r="R52" s="3" t="str">
        <f t="shared" si="11"/>
        <v/>
      </c>
      <c r="S52" s="3" t="str">
        <f t="shared" si="12"/>
        <v/>
      </c>
      <c r="T52" s="3" t="str">
        <f t="shared" si="14"/>
        <v/>
      </c>
      <c r="U52" s="3" t="str">
        <f t="shared" si="15"/>
        <v/>
      </c>
      <c r="V52" s="3" t="str">
        <f t="shared" si="16"/>
        <v/>
      </c>
      <c r="W52" s="3" t="str">
        <f t="shared" si="17"/>
        <v/>
      </c>
      <c r="X52" s="4" t="str">
        <f t="shared" si="13"/>
        <v/>
      </c>
      <c r="Y52" s="83"/>
      <c r="Z52" s="15" t="str">
        <f t="shared" si="7"/>
        <v/>
      </c>
      <c r="AA52" s="16" t="str">
        <f t="shared" si="8"/>
        <v/>
      </c>
      <c r="AB52" s="19"/>
      <c r="AC52" s="12" t="str">
        <f>IF(ISBLANK(C52),"",VLOOKUP(AD52,IF({1,0},AA:AA,Z:Z),2,0))</f>
        <v/>
      </c>
      <c r="AD52" s="14" t="str">
        <f>IF(ISBLANK(B52),"",SMALL(AA$7:AA$106,46))</f>
        <v/>
      </c>
      <c r="AE52" s="40"/>
      <c r="AF52" s="69"/>
      <c r="AG52" s="44"/>
    </row>
    <row r="53" spans="1:33" ht="13.8" hidden="1" customHeight="1">
      <c r="A53" s="83"/>
      <c r="B53" s="62"/>
      <c r="C53" s="5"/>
      <c r="D53" s="5"/>
      <c r="E53" s="5"/>
      <c r="F53" s="5"/>
      <c r="G53" s="5"/>
      <c r="H53" s="5"/>
      <c r="I53" s="5"/>
      <c r="J53" s="5"/>
      <c r="K53" s="5"/>
      <c r="L53" s="6"/>
      <c r="M53" s="83"/>
      <c r="N53" s="65" t="str">
        <f t="shared" si="3"/>
        <v/>
      </c>
      <c r="O53" s="3" t="str">
        <f t="shared" si="6"/>
        <v/>
      </c>
      <c r="P53" s="3" t="str">
        <f t="shared" si="9"/>
        <v/>
      </c>
      <c r="Q53" s="3" t="str">
        <f t="shared" si="10"/>
        <v/>
      </c>
      <c r="R53" s="3" t="str">
        <f t="shared" si="11"/>
        <v/>
      </c>
      <c r="S53" s="3" t="str">
        <f t="shared" si="12"/>
        <v/>
      </c>
      <c r="T53" s="3" t="str">
        <f t="shared" si="14"/>
        <v/>
      </c>
      <c r="U53" s="3" t="str">
        <f t="shared" si="15"/>
        <v/>
      </c>
      <c r="V53" s="3" t="str">
        <f t="shared" si="16"/>
        <v/>
      </c>
      <c r="W53" s="3" t="str">
        <f t="shared" si="17"/>
        <v/>
      </c>
      <c r="X53" s="4" t="str">
        <f t="shared" si="13"/>
        <v/>
      </c>
      <c r="Y53" s="83"/>
      <c r="Z53" s="15" t="str">
        <f t="shared" si="7"/>
        <v/>
      </c>
      <c r="AA53" s="16" t="str">
        <f t="shared" si="8"/>
        <v/>
      </c>
      <c r="AB53" s="19"/>
      <c r="AC53" s="12" t="str">
        <f>IF(ISBLANK(C53),"",VLOOKUP(AD53,IF({1,0},AA:AA,Z:Z),2,0))</f>
        <v/>
      </c>
      <c r="AD53" s="14" t="str">
        <f>IF(ISBLANK(B53),"",SMALL(AA$7:AA$106,47))</f>
        <v/>
      </c>
      <c r="AE53" s="40"/>
      <c r="AF53" s="69"/>
      <c r="AG53" s="44"/>
    </row>
    <row r="54" spans="1:33" ht="13.8" hidden="1" customHeight="1">
      <c r="A54" s="83"/>
      <c r="B54" s="62"/>
      <c r="C54" s="5"/>
      <c r="D54" s="5"/>
      <c r="E54" s="5"/>
      <c r="F54" s="5"/>
      <c r="G54" s="5"/>
      <c r="H54" s="5"/>
      <c r="I54" s="5"/>
      <c r="J54" s="5"/>
      <c r="K54" s="5"/>
      <c r="L54" s="6"/>
      <c r="M54" s="83"/>
      <c r="N54" s="65" t="str">
        <f t="shared" si="3"/>
        <v/>
      </c>
      <c r="O54" s="3" t="str">
        <f t="shared" si="6"/>
        <v/>
      </c>
      <c r="P54" s="3" t="str">
        <f t="shared" si="9"/>
        <v/>
      </c>
      <c r="Q54" s="3" t="str">
        <f t="shared" si="10"/>
        <v/>
      </c>
      <c r="R54" s="3" t="str">
        <f t="shared" si="11"/>
        <v/>
      </c>
      <c r="S54" s="3" t="str">
        <f t="shared" si="12"/>
        <v/>
      </c>
      <c r="T54" s="3" t="str">
        <f t="shared" si="14"/>
        <v/>
      </c>
      <c r="U54" s="3" t="str">
        <f t="shared" si="15"/>
        <v/>
      </c>
      <c r="V54" s="3" t="str">
        <f t="shared" si="16"/>
        <v/>
      </c>
      <c r="W54" s="3" t="str">
        <f t="shared" si="17"/>
        <v/>
      </c>
      <c r="X54" s="4" t="str">
        <f t="shared" si="13"/>
        <v/>
      </c>
      <c r="Y54" s="83"/>
      <c r="Z54" s="15" t="str">
        <f t="shared" si="7"/>
        <v/>
      </c>
      <c r="AA54" s="16" t="str">
        <f t="shared" si="8"/>
        <v/>
      </c>
      <c r="AB54" s="19"/>
      <c r="AC54" s="12" t="str">
        <f>IF(ISBLANK(C54),"",VLOOKUP(AD54,IF({1,0},AA:AA,Z:Z),2,0))</f>
        <v/>
      </c>
      <c r="AD54" s="14" t="str">
        <f>IF(ISBLANK(B54),"",SMALL(AA$7:AA$106,48))</f>
        <v/>
      </c>
      <c r="AE54" s="40"/>
      <c r="AF54" s="69"/>
      <c r="AG54" s="44"/>
    </row>
    <row r="55" spans="1:33" ht="13.8" hidden="1" customHeight="1">
      <c r="A55" s="83"/>
      <c r="B55" s="62"/>
      <c r="C55" s="5"/>
      <c r="D55" s="5"/>
      <c r="E55" s="5"/>
      <c r="F55" s="5"/>
      <c r="G55" s="5"/>
      <c r="H55" s="5"/>
      <c r="I55" s="5"/>
      <c r="J55" s="5"/>
      <c r="K55" s="5"/>
      <c r="L55" s="6"/>
      <c r="M55" s="83"/>
      <c r="N55" s="65" t="str">
        <f t="shared" si="3"/>
        <v/>
      </c>
      <c r="O55" s="3" t="str">
        <f t="shared" si="6"/>
        <v/>
      </c>
      <c r="P55" s="3" t="str">
        <f t="shared" si="9"/>
        <v/>
      </c>
      <c r="Q55" s="3" t="str">
        <f t="shared" si="10"/>
        <v/>
      </c>
      <c r="R55" s="3" t="str">
        <f t="shared" si="11"/>
        <v/>
      </c>
      <c r="S55" s="3" t="str">
        <f t="shared" si="12"/>
        <v/>
      </c>
      <c r="T55" s="3" t="str">
        <f t="shared" si="14"/>
        <v/>
      </c>
      <c r="U55" s="3" t="str">
        <f t="shared" si="15"/>
        <v/>
      </c>
      <c r="V55" s="3" t="str">
        <f t="shared" si="16"/>
        <v/>
      </c>
      <c r="W55" s="3" t="str">
        <f t="shared" si="17"/>
        <v/>
      </c>
      <c r="X55" s="4" t="str">
        <f t="shared" si="13"/>
        <v/>
      </c>
      <c r="Y55" s="83"/>
      <c r="Z55" s="15" t="str">
        <f t="shared" si="7"/>
        <v/>
      </c>
      <c r="AA55" s="16" t="str">
        <f t="shared" si="8"/>
        <v/>
      </c>
      <c r="AB55" s="19"/>
      <c r="AC55" s="12" t="str">
        <f>IF(ISBLANK(C55),"",VLOOKUP(AD55,IF({1,0},AA:AA,Z:Z),2,0))</f>
        <v/>
      </c>
      <c r="AD55" s="14" t="str">
        <f>IF(ISBLANK(B55),"",SMALL(AA$7:AA$106,49))</f>
        <v/>
      </c>
      <c r="AE55" s="40"/>
      <c r="AF55" s="69"/>
      <c r="AG55" s="44"/>
    </row>
    <row r="56" spans="1:33" ht="13.8" hidden="1" customHeight="1">
      <c r="A56" s="83"/>
      <c r="B56" s="62"/>
      <c r="C56" s="5"/>
      <c r="D56" s="5"/>
      <c r="E56" s="5"/>
      <c r="F56" s="5"/>
      <c r="G56" s="5"/>
      <c r="H56" s="5"/>
      <c r="I56" s="5"/>
      <c r="J56" s="5"/>
      <c r="K56" s="5"/>
      <c r="L56" s="6"/>
      <c r="M56" s="83"/>
      <c r="N56" s="65" t="str">
        <f t="shared" si="3"/>
        <v/>
      </c>
      <c r="O56" s="3" t="str">
        <f t="shared" si="6"/>
        <v/>
      </c>
      <c r="P56" s="3" t="str">
        <f t="shared" si="9"/>
        <v/>
      </c>
      <c r="Q56" s="3" t="str">
        <f t="shared" si="10"/>
        <v/>
      </c>
      <c r="R56" s="3" t="str">
        <f t="shared" si="11"/>
        <v/>
      </c>
      <c r="S56" s="3" t="str">
        <f t="shared" si="12"/>
        <v/>
      </c>
      <c r="T56" s="3" t="str">
        <f t="shared" si="14"/>
        <v/>
      </c>
      <c r="U56" s="3" t="str">
        <f t="shared" si="15"/>
        <v/>
      </c>
      <c r="V56" s="3" t="str">
        <f t="shared" si="16"/>
        <v/>
      </c>
      <c r="W56" s="3" t="str">
        <f t="shared" si="17"/>
        <v/>
      </c>
      <c r="X56" s="4" t="str">
        <f t="shared" si="13"/>
        <v/>
      </c>
      <c r="Y56" s="83"/>
      <c r="Z56" s="15" t="str">
        <f t="shared" si="7"/>
        <v/>
      </c>
      <c r="AA56" s="16" t="str">
        <f t="shared" si="8"/>
        <v/>
      </c>
      <c r="AB56" s="19"/>
      <c r="AC56" s="12" t="str">
        <f>IF(ISBLANK(C56),"",VLOOKUP(AD56,IF({1,0},AA:AA,Z:Z),2,0))</f>
        <v/>
      </c>
      <c r="AD56" s="14" t="str">
        <f>IF(ISBLANK(B56),"",SMALL(AA$7:AA$106,50))</f>
        <v/>
      </c>
      <c r="AE56" s="40"/>
      <c r="AF56" s="69"/>
      <c r="AG56" s="44"/>
    </row>
    <row r="57" spans="1:33" ht="13.8" hidden="1" customHeight="1">
      <c r="A57" s="83"/>
      <c r="B57" s="62"/>
      <c r="C57" s="5"/>
      <c r="D57" s="5"/>
      <c r="E57" s="5"/>
      <c r="F57" s="5"/>
      <c r="G57" s="5"/>
      <c r="H57" s="5"/>
      <c r="I57" s="5"/>
      <c r="J57" s="5"/>
      <c r="K57" s="5"/>
      <c r="L57" s="6"/>
      <c r="M57" s="83"/>
      <c r="N57" s="65" t="str">
        <f t="shared" si="3"/>
        <v/>
      </c>
      <c r="O57" s="3" t="str">
        <f t="shared" si="6"/>
        <v/>
      </c>
      <c r="P57" s="3" t="str">
        <f t="shared" si="9"/>
        <v/>
      </c>
      <c r="Q57" s="3" t="str">
        <f t="shared" si="10"/>
        <v/>
      </c>
      <c r="R57" s="3" t="str">
        <f t="shared" si="11"/>
        <v/>
      </c>
      <c r="S57" s="3" t="str">
        <f t="shared" si="12"/>
        <v/>
      </c>
      <c r="T57" s="3" t="str">
        <f t="shared" si="14"/>
        <v/>
      </c>
      <c r="U57" s="3" t="str">
        <f t="shared" si="15"/>
        <v/>
      </c>
      <c r="V57" s="3" t="str">
        <f t="shared" si="16"/>
        <v/>
      </c>
      <c r="W57" s="3" t="str">
        <f t="shared" si="17"/>
        <v/>
      </c>
      <c r="X57" s="4" t="str">
        <f t="shared" si="13"/>
        <v/>
      </c>
      <c r="Y57" s="83"/>
      <c r="Z57" s="15" t="str">
        <f t="shared" si="7"/>
        <v/>
      </c>
      <c r="AA57" s="16" t="str">
        <f t="shared" si="8"/>
        <v/>
      </c>
      <c r="AB57" s="19"/>
      <c r="AC57" s="12" t="str">
        <f>IF(ISBLANK(C57),"",VLOOKUP(AD57,IF({1,0},AA:AA,Z:Z),2,0))</f>
        <v/>
      </c>
      <c r="AD57" s="14" t="str">
        <f>IF(ISBLANK(B57),"",SMALL(AA$7:AA$106,51))</f>
        <v/>
      </c>
      <c r="AE57" s="40"/>
      <c r="AF57" s="69"/>
      <c r="AG57" s="44"/>
    </row>
    <row r="58" spans="1:33" ht="13.8" hidden="1" customHeight="1">
      <c r="A58" s="83"/>
      <c r="B58" s="62"/>
      <c r="C58" s="5"/>
      <c r="D58" s="5"/>
      <c r="E58" s="5"/>
      <c r="F58" s="5"/>
      <c r="G58" s="5"/>
      <c r="H58" s="5"/>
      <c r="I58" s="5"/>
      <c r="J58" s="5"/>
      <c r="K58" s="5"/>
      <c r="L58" s="6"/>
      <c r="M58" s="83"/>
      <c r="N58" s="65" t="str">
        <f t="shared" si="3"/>
        <v/>
      </c>
      <c r="O58" s="3" t="str">
        <f t="shared" si="6"/>
        <v/>
      </c>
      <c r="P58" s="3" t="str">
        <f t="shared" si="9"/>
        <v/>
      </c>
      <c r="Q58" s="3" t="str">
        <f t="shared" si="10"/>
        <v/>
      </c>
      <c r="R58" s="3" t="str">
        <f t="shared" si="11"/>
        <v/>
      </c>
      <c r="S58" s="3" t="str">
        <f t="shared" si="12"/>
        <v/>
      </c>
      <c r="T58" s="3" t="str">
        <f t="shared" si="14"/>
        <v/>
      </c>
      <c r="U58" s="3" t="str">
        <f t="shared" si="15"/>
        <v/>
      </c>
      <c r="V58" s="3" t="str">
        <f t="shared" si="16"/>
        <v/>
      </c>
      <c r="W58" s="3" t="str">
        <f t="shared" si="17"/>
        <v/>
      </c>
      <c r="X58" s="4" t="str">
        <f t="shared" si="13"/>
        <v/>
      </c>
      <c r="Y58" s="83"/>
      <c r="Z58" s="15" t="str">
        <f t="shared" si="7"/>
        <v/>
      </c>
      <c r="AA58" s="16" t="str">
        <f t="shared" si="8"/>
        <v/>
      </c>
      <c r="AB58" s="19"/>
      <c r="AC58" s="12" t="str">
        <f>IF(ISBLANK(C58),"",VLOOKUP(AD58,IF({1,0},AA:AA,Z:Z),2,0))</f>
        <v/>
      </c>
      <c r="AD58" s="14" t="str">
        <f>IF(ISBLANK(B58),"",SMALL(AA$7:AA$106,52))</f>
        <v/>
      </c>
      <c r="AE58" s="40"/>
      <c r="AF58" s="69"/>
      <c r="AG58" s="44"/>
    </row>
    <row r="59" spans="1:33" ht="13.8" hidden="1" customHeight="1">
      <c r="A59" s="83"/>
      <c r="B59" s="62"/>
      <c r="C59" s="5"/>
      <c r="D59" s="5"/>
      <c r="E59" s="5"/>
      <c r="F59" s="5"/>
      <c r="G59" s="5"/>
      <c r="H59" s="5"/>
      <c r="I59" s="5"/>
      <c r="J59" s="5"/>
      <c r="K59" s="5"/>
      <c r="L59" s="6"/>
      <c r="M59" s="83"/>
      <c r="N59" s="65" t="str">
        <f t="shared" si="3"/>
        <v/>
      </c>
      <c r="O59" s="3" t="str">
        <f t="shared" si="6"/>
        <v/>
      </c>
      <c r="P59" s="3" t="str">
        <f t="shared" si="9"/>
        <v/>
      </c>
      <c r="Q59" s="3" t="str">
        <f t="shared" si="10"/>
        <v/>
      </c>
      <c r="R59" s="3" t="str">
        <f t="shared" si="11"/>
        <v/>
      </c>
      <c r="S59" s="3" t="str">
        <f t="shared" si="12"/>
        <v/>
      </c>
      <c r="T59" s="3" t="str">
        <f t="shared" si="14"/>
        <v/>
      </c>
      <c r="U59" s="3" t="str">
        <f t="shared" si="15"/>
        <v/>
      </c>
      <c r="V59" s="3" t="str">
        <f t="shared" si="16"/>
        <v/>
      </c>
      <c r="W59" s="3" t="str">
        <f t="shared" si="17"/>
        <v/>
      </c>
      <c r="X59" s="4" t="str">
        <f t="shared" si="13"/>
        <v/>
      </c>
      <c r="Y59" s="83"/>
      <c r="Z59" s="15" t="str">
        <f t="shared" si="7"/>
        <v/>
      </c>
      <c r="AA59" s="16" t="str">
        <f t="shared" si="8"/>
        <v/>
      </c>
      <c r="AB59" s="19"/>
      <c r="AC59" s="12" t="str">
        <f>IF(ISBLANK(C59),"",VLOOKUP(AD59,IF({1,0},AA:AA,Z:Z),2,0))</f>
        <v/>
      </c>
      <c r="AD59" s="14" t="str">
        <f>IF(ISBLANK(B59),"",SMALL(AA$7:AA$106,53))</f>
        <v/>
      </c>
      <c r="AE59" s="40"/>
      <c r="AF59" s="69"/>
      <c r="AG59" s="44"/>
    </row>
    <row r="60" spans="1:33" ht="13.8" hidden="1" customHeight="1">
      <c r="A60" s="83"/>
      <c r="B60" s="62"/>
      <c r="C60" s="5"/>
      <c r="D60" s="5"/>
      <c r="E60" s="5"/>
      <c r="F60" s="5"/>
      <c r="G60" s="5"/>
      <c r="H60" s="5"/>
      <c r="I60" s="5"/>
      <c r="J60" s="5"/>
      <c r="K60" s="5"/>
      <c r="L60" s="6"/>
      <c r="M60" s="83"/>
      <c r="N60" s="65" t="str">
        <f t="shared" si="3"/>
        <v/>
      </c>
      <c r="O60" s="3" t="str">
        <f t="shared" si="6"/>
        <v/>
      </c>
      <c r="P60" s="3" t="str">
        <f t="shared" si="9"/>
        <v/>
      </c>
      <c r="Q60" s="3" t="str">
        <f t="shared" si="10"/>
        <v/>
      </c>
      <c r="R60" s="3" t="str">
        <f t="shared" si="11"/>
        <v/>
      </c>
      <c r="S60" s="3" t="str">
        <f t="shared" si="12"/>
        <v/>
      </c>
      <c r="T60" s="3" t="str">
        <f t="shared" si="14"/>
        <v/>
      </c>
      <c r="U60" s="3" t="str">
        <f t="shared" si="15"/>
        <v/>
      </c>
      <c r="V60" s="3" t="str">
        <f t="shared" si="16"/>
        <v/>
      </c>
      <c r="W60" s="3" t="str">
        <f t="shared" si="17"/>
        <v/>
      </c>
      <c r="X60" s="4" t="str">
        <f t="shared" si="13"/>
        <v/>
      </c>
      <c r="Y60" s="83"/>
      <c r="Z60" s="15" t="str">
        <f t="shared" si="7"/>
        <v/>
      </c>
      <c r="AA60" s="16" t="str">
        <f t="shared" si="8"/>
        <v/>
      </c>
      <c r="AB60" s="19"/>
      <c r="AC60" s="12" t="str">
        <f>IF(ISBLANK(C60),"",VLOOKUP(AD60,IF({1,0},AA:AA,Z:Z),2,0))</f>
        <v/>
      </c>
      <c r="AD60" s="14" t="str">
        <f>IF(ISBLANK(B60),"",SMALL(AA$7:AA$106,54))</f>
        <v/>
      </c>
      <c r="AE60" s="40"/>
      <c r="AF60" s="69"/>
      <c r="AG60" s="44"/>
    </row>
    <row r="61" spans="1:33" ht="13.8" hidden="1" customHeight="1">
      <c r="A61" s="83"/>
      <c r="B61" s="62"/>
      <c r="C61" s="5"/>
      <c r="D61" s="5"/>
      <c r="E61" s="5"/>
      <c r="F61" s="5"/>
      <c r="G61" s="5"/>
      <c r="H61" s="5"/>
      <c r="I61" s="5"/>
      <c r="J61" s="5"/>
      <c r="K61" s="5"/>
      <c r="L61" s="6"/>
      <c r="M61" s="83"/>
      <c r="N61" s="65" t="str">
        <f t="shared" si="3"/>
        <v/>
      </c>
      <c r="O61" s="3" t="str">
        <f t="shared" si="6"/>
        <v/>
      </c>
      <c r="P61" s="3" t="str">
        <f t="shared" si="9"/>
        <v/>
      </c>
      <c r="Q61" s="3" t="str">
        <f t="shared" si="10"/>
        <v/>
      </c>
      <c r="R61" s="3" t="str">
        <f t="shared" si="11"/>
        <v/>
      </c>
      <c r="S61" s="3" t="str">
        <f t="shared" si="12"/>
        <v/>
      </c>
      <c r="T61" s="3" t="str">
        <f t="shared" si="14"/>
        <v/>
      </c>
      <c r="U61" s="3" t="str">
        <f t="shared" si="15"/>
        <v/>
      </c>
      <c r="V61" s="3" t="str">
        <f t="shared" si="16"/>
        <v/>
      </c>
      <c r="W61" s="3" t="str">
        <f t="shared" si="17"/>
        <v/>
      </c>
      <c r="X61" s="4" t="str">
        <f t="shared" si="13"/>
        <v/>
      </c>
      <c r="Y61" s="83"/>
      <c r="Z61" s="15" t="str">
        <f t="shared" si="7"/>
        <v/>
      </c>
      <c r="AA61" s="16" t="str">
        <f t="shared" si="8"/>
        <v/>
      </c>
      <c r="AB61" s="19"/>
      <c r="AC61" s="12" t="str">
        <f>IF(ISBLANK(C61),"",VLOOKUP(AD61,IF({1,0},AA:AA,Z:Z),2,0))</f>
        <v/>
      </c>
      <c r="AD61" s="14" t="str">
        <f>IF(ISBLANK(B61),"",SMALL(AA$7:AA$106,55))</f>
        <v/>
      </c>
      <c r="AE61" s="40"/>
      <c r="AF61" s="69"/>
      <c r="AG61" s="44"/>
    </row>
    <row r="62" spans="1:33" ht="13.8" hidden="1" customHeight="1">
      <c r="A62" s="83"/>
      <c r="B62" s="62"/>
      <c r="C62" s="5"/>
      <c r="D62" s="5"/>
      <c r="E62" s="5"/>
      <c r="F62" s="5"/>
      <c r="G62" s="5"/>
      <c r="H62" s="5"/>
      <c r="I62" s="5"/>
      <c r="J62" s="5"/>
      <c r="K62" s="5"/>
      <c r="L62" s="6"/>
      <c r="M62" s="83"/>
      <c r="N62" s="65" t="str">
        <f t="shared" si="3"/>
        <v/>
      </c>
      <c r="O62" s="3" t="str">
        <f t="shared" si="6"/>
        <v/>
      </c>
      <c r="P62" s="3" t="str">
        <f t="shared" si="9"/>
        <v/>
      </c>
      <c r="Q62" s="3" t="str">
        <f t="shared" si="10"/>
        <v/>
      </c>
      <c r="R62" s="3" t="str">
        <f t="shared" si="11"/>
        <v/>
      </c>
      <c r="S62" s="3" t="str">
        <f t="shared" si="12"/>
        <v/>
      </c>
      <c r="T62" s="3" t="str">
        <f t="shared" si="14"/>
        <v/>
      </c>
      <c r="U62" s="3" t="str">
        <f t="shared" si="15"/>
        <v/>
      </c>
      <c r="V62" s="3" t="str">
        <f t="shared" si="16"/>
        <v/>
      </c>
      <c r="W62" s="3" t="str">
        <f t="shared" si="17"/>
        <v/>
      </c>
      <c r="X62" s="4" t="str">
        <f t="shared" si="13"/>
        <v/>
      </c>
      <c r="Y62" s="83"/>
      <c r="Z62" s="15" t="str">
        <f t="shared" si="7"/>
        <v/>
      </c>
      <c r="AA62" s="16" t="str">
        <f t="shared" si="8"/>
        <v/>
      </c>
      <c r="AB62" s="19"/>
      <c r="AC62" s="12" t="str">
        <f>IF(ISBLANK(C62),"",VLOOKUP(AD62,IF({1,0},AA:AA,Z:Z),2,0))</f>
        <v/>
      </c>
      <c r="AD62" s="14" t="str">
        <f>IF(ISBLANK(B62),"",SMALL(AA$7:AA$106,56))</f>
        <v/>
      </c>
      <c r="AE62" s="40"/>
      <c r="AF62" s="69"/>
      <c r="AG62" s="44"/>
    </row>
    <row r="63" spans="1:33" ht="13.8" hidden="1" customHeight="1">
      <c r="A63" s="83"/>
      <c r="B63" s="62"/>
      <c r="C63" s="5"/>
      <c r="D63" s="5"/>
      <c r="E63" s="5"/>
      <c r="F63" s="5"/>
      <c r="G63" s="5"/>
      <c r="H63" s="5"/>
      <c r="I63" s="5"/>
      <c r="J63" s="5"/>
      <c r="K63" s="5"/>
      <c r="L63" s="6"/>
      <c r="M63" s="83"/>
      <c r="N63" s="65" t="str">
        <f t="shared" si="3"/>
        <v/>
      </c>
      <c r="O63" s="3" t="str">
        <f t="shared" si="6"/>
        <v/>
      </c>
      <c r="P63" s="3" t="str">
        <f t="shared" si="9"/>
        <v/>
      </c>
      <c r="Q63" s="3" t="str">
        <f t="shared" si="10"/>
        <v/>
      </c>
      <c r="R63" s="3" t="str">
        <f t="shared" si="11"/>
        <v/>
      </c>
      <c r="S63" s="3" t="str">
        <f t="shared" si="12"/>
        <v/>
      </c>
      <c r="T63" s="3" t="str">
        <f t="shared" si="14"/>
        <v/>
      </c>
      <c r="U63" s="3" t="str">
        <f t="shared" si="15"/>
        <v/>
      </c>
      <c r="V63" s="3" t="str">
        <f t="shared" si="16"/>
        <v/>
      </c>
      <c r="W63" s="3" t="str">
        <f t="shared" si="17"/>
        <v/>
      </c>
      <c r="X63" s="4" t="str">
        <f t="shared" si="13"/>
        <v/>
      </c>
      <c r="Y63" s="83"/>
      <c r="Z63" s="15" t="str">
        <f t="shared" si="7"/>
        <v/>
      </c>
      <c r="AA63" s="16" t="str">
        <f t="shared" si="8"/>
        <v/>
      </c>
      <c r="AB63" s="19"/>
      <c r="AC63" s="12" t="str">
        <f>IF(ISBLANK(C63),"",VLOOKUP(AD63,IF({1,0},AA:AA,Z:Z),2,0))</f>
        <v/>
      </c>
      <c r="AD63" s="14" t="str">
        <f>IF(ISBLANK(B63),"",SMALL(AA$7:AA$106,57))</f>
        <v/>
      </c>
      <c r="AE63" s="40"/>
      <c r="AF63" s="69"/>
      <c r="AG63" s="44"/>
    </row>
    <row r="64" spans="1:33" ht="13.8" hidden="1" customHeight="1">
      <c r="A64" s="83"/>
      <c r="B64" s="62"/>
      <c r="C64" s="5"/>
      <c r="D64" s="5"/>
      <c r="E64" s="5"/>
      <c r="F64" s="5"/>
      <c r="G64" s="5"/>
      <c r="H64" s="5"/>
      <c r="I64" s="5"/>
      <c r="J64" s="5"/>
      <c r="K64" s="5"/>
      <c r="L64" s="6"/>
      <c r="M64" s="83"/>
      <c r="N64" s="65" t="str">
        <f t="shared" si="3"/>
        <v/>
      </c>
      <c r="O64" s="3" t="str">
        <f t="shared" si="6"/>
        <v/>
      </c>
      <c r="P64" s="3" t="str">
        <f t="shared" si="9"/>
        <v/>
      </c>
      <c r="Q64" s="3" t="str">
        <f t="shared" si="10"/>
        <v/>
      </c>
      <c r="R64" s="3" t="str">
        <f t="shared" si="11"/>
        <v/>
      </c>
      <c r="S64" s="3" t="str">
        <f t="shared" si="12"/>
        <v/>
      </c>
      <c r="T64" s="3" t="str">
        <f t="shared" si="14"/>
        <v/>
      </c>
      <c r="U64" s="3" t="str">
        <f t="shared" si="15"/>
        <v/>
      </c>
      <c r="V64" s="3" t="str">
        <f t="shared" si="16"/>
        <v/>
      </c>
      <c r="W64" s="3" t="str">
        <f t="shared" si="17"/>
        <v/>
      </c>
      <c r="X64" s="4" t="str">
        <f t="shared" si="13"/>
        <v/>
      </c>
      <c r="Y64" s="83"/>
      <c r="Z64" s="15" t="str">
        <f t="shared" si="7"/>
        <v/>
      </c>
      <c r="AA64" s="16" t="str">
        <f t="shared" si="8"/>
        <v/>
      </c>
      <c r="AB64" s="19"/>
      <c r="AC64" s="12" t="str">
        <f>IF(ISBLANK(C64),"",VLOOKUP(AD64,IF({1,0},AA:AA,Z:Z),2,0))</f>
        <v/>
      </c>
      <c r="AD64" s="14" t="str">
        <f>IF(ISBLANK(B64),"",SMALL(AA$7:AA$106,58))</f>
        <v/>
      </c>
      <c r="AE64" s="40"/>
      <c r="AF64" s="69"/>
      <c r="AG64" s="44"/>
    </row>
    <row r="65" spans="1:33" ht="13.8" hidden="1" customHeight="1">
      <c r="A65" s="83"/>
      <c r="B65" s="62"/>
      <c r="C65" s="5"/>
      <c r="D65" s="5"/>
      <c r="E65" s="5"/>
      <c r="F65" s="5"/>
      <c r="G65" s="5"/>
      <c r="H65" s="5"/>
      <c r="I65" s="5"/>
      <c r="J65" s="5"/>
      <c r="K65" s="5"/>
      <c r="L65" s="6"/>
      <c r="M65" s="83"/>
      <c r="N65" s="65" t="str">
        <f t="shared" si="3"/>
        <v/>
      </c>
      <c r="O65" s="3" t="str">
        <f t="shared" si="6"/>
        <v/>
      </c>
      <c r="P65" s="3" t="str">
        <f t="shared" si="9"/>
        <v/>
      </c>
      <c r="Q65" s="3" t="str">
        <f t="shared" si="10"/>
        <v/>
      </c>
      <c r="R65" s="3" t="str">
        <f t="shared" si="11"/>
        <v/>
      </c>
      <c r="S65" s="3" t="str">
        <f t="shared" si="12"/>
        <v/>
      </c>
      <c r="T65" s="3" t="str">
        <f t="shared" si="14"/>
        <v/>
      </c>
      <c r="U65" s="3" t="str">
        <f t="shared" si="15"/>
        <v/>
      </c>
      <c r="V65" s="3" t="str">
        <f t="shared" si="16"/>
        <v/>
      </c>
      <c r="W65" s="3" t="str">
        <f t="shared" si="17"/>
        <v/>
      </c>
      <c r="X65" s="4" t="str">
        <f t="shared" si="13"/>
        <v/>
      </c>
      <c r="Y65" s="83"/>
      <c r="Z65" s="15" t="str">
        <f t="shared" si="7"/>
        <v/>
      </c>
      <c r="AA65" s="16" t="str">
        <f t="shared" si="8"/>
        <v/>
      </c>
      <c r="AB65" s="19"/>
      <c r="AC65" s="12" t="str">
        <f>IF(ISBLANK(C65),"",VLOOKUP(AD65,IF({1,0},AA:AA,Z:Z),2,0))</f>
        <v/>
      </c>
      <c r="AD65" s="14" t="str">
        <f>IF(ISBLANK(B65),"",SMALL(AA$7:AA$106,59))</f>
        <v/>
      </c>
      <c r="AE65" s="40"/>
      <c r="AF65" s="69"/>
      <c r="AG65" s="44"/>
    </row>
    <row r="66" spans="1:33" ht="13.8" hidden="1" customHeight="1">
      <c r="A66" s="83"/>
      <c r="B66" s="62"/>
      <c r="C66" s="5"/>
      <c r="D66" s="5"/>
      <c r="E66" s="5"/>
      <c r="F66" s="5"/>
      <c r="G66" s="5"/>
      <c r="H66" s="5"/>
      <c r="I66" s="5"/>
      <c r="J66" s="5"/>
      <c r="K66" s="5"/>
      <c r="L66" s="6"/>
      <c r="M66" s="83"/>
      <c r="N66" s="65" t="str">
        <f t="shared" si="3"/>
        <v/>
      </c>
      <c r="O66" s="3" t="str">
        <f t="shared" si="6"/>
        <v/>
      </c>
      <c r="P66" s="3" t="str">
        <f t="shared" si="9"/>
        <v/>
      </c>
      <c r="Q66" s="3" t="str">
        <f t="shared" si="10"/>
        <v/>
      </c>
      <c r="R66" s="3" t="str">
        <f t="shared" si="11"/>
        <v/>
      </c>
      <c r="S66" s="3" t="str">
        <f t="shared" si="12"/>
        <v/>
      </c>
      <c r="T66" s="3" t="str">
        <f t="shared" si="14"/>
        <v/>
      </c>
      <c r="U66" s="3" t="str">
        <f t="shared" si="15"/>
        <v/>
      </c>
      <c r="V66" s="3" t="str">
        <f t="shared" si="16"/>
        <v/>
      </c>
      <c r="W66" s="3" t="str">
        <f t="shared" si="17"/>
        <v/>
      </c>
      <c r="X66" s="4" t="str">
        <f t="shared" si="13"/>
        <v/>
      </c>
      <c r="Y66" s="83"/>
      <c r="Z66" s="15" t="str">
        <f t="shared" si="7"/>
        <v/>
      </c>
      <c r="AA66" s="16" t="str">
        <f t="shared" si="8"/>
        <v/>
      </c>
      <c r="AB66" s="19"/>
      <c r="AC66" s="12" t="str">
        <f>IF(ISBLANK(C66),"",VLOOKUP(AD66,IF({1,0},AA:AA,Z:Z),2,0))</f>
        <v/>
      </c>
      <c r="AD66" s="14" t="str">
        <f>IF(ISBLANK(B66),"",SMALL(AA$7:AA$106,60))</f>
        <v/>
      </c>
      <c r="AE66" s="40"/>
      <c r="AF66" s="69"/>
      <c r="AG66" s="44"/>
    </row>
    <row r="67" spans="1:33" ht="13.8" hidden="1" customHeight="1">
      <c r="A67" s="83"/>
      <c r="B67" s="62"/>
      <c r="C67" s="5"/>
      <c r="D67" s="5"/>
      <c r="E67" s="5"/>
      <c r="F67" s="5"/>
      <c r="G67" s="5"/>
      <c r="H67" s="5"/>
      <c r="I67" s="5"/>
      <c r="J67" s="5"/>
      <c r="K67" s="5"/>
      <c r="L67" s="6"/>
      <c r="M67" s="83"/>
      <c r="N67" s="65" t="str">
        <f t="shared" si="3"/>
        <v/>
      </c>
      <c r="O67" s="3" t="str">
        <f t="shared" si="6"/>
        <v/>
      </c>
      <c r="P67" s="3" t="str">
        <f t="shared" si="9"/>
        <v/>
      </c>
      <c r="Q67" s="3" t="str">
        <f t="shared" si="10"/>
        <v/>
      </c>
      <c r="R67" s="3" t="str">
        <f t="shared" si="11"/>
        <v/>
      </c>
      <c r="S67" s="3" t="str">
        <f t="shared" si="12"/>
        <v/>
      </c>
      <c r="T67" s="3" t="str">
        <f t="shared" si="14"/>
        <v/>
      </c>
      <c r="U67" s="3" t="str">
        <f t="shared" si="15"/>
        <v/>
      </c>
      <c r="V67" s="3" t="str">
        <f t="shared" si="16"/>
        <v/>
      </c>
      <c r="W67" s="3" t="str">
        <f t="shared" si="17"/>
        <v/>
      </c>
      <c r="X67" s="4" t="str">
        <f t="shared" si="13"/>
        <v/>
      </c>
      <c r="Y67" s="83"/>
      <c r="Z67" s="15" t="str">
        <f t="shared" si="7"/>
        <v/>
      </c>
      <c r="AA67" s="16" t="str">
        <f t="shared" si="8"/>
        <v/>
      </c>
      <c r="AB67" s="19"/>
      <c r="AC67" s="12" t="str">
        <f>IF(ISBLANK(C67),"",VLOOKUP(AD67,IF({1,0},AA:AA,Z:Z),2,0))</f>
        <v/>
      </c>
      <c r="AD67" s="14" t="str">
        <f>IF(ISBLANK(B67),"",SMALL(AA$7:AA$106,61))</f>
        <v/>
      </c>
      <c r="AE67" s="40"/>
      <c r="AF67" s="69"/>
      <c r="AG67" s="44"/>
    </row>
    <row r="68" spans="1:33" ht="13.8" hidden="1" customHeight="1">
      <c r="A68" s="83"/>
      <c r="B68" s="62"/>
      <c r="C68" s="5"/>
      <c r="D68" s="5"/>
      <c r="E68" s="5"/>
      <c r="F68" s="5"/>
      <c r="G68" s="5"/>
      <c r="H68" s="5"/>
      <c r="I68" s="5"/>
      <c r="J68" s="5"/>
      <c r="K68" s="5"/>
      <c r="L68" s="6"/>
      <c r="M68" s="83"/>
      <c r="N68" s="65" t="str">
        <f t="shared" si="3"/>
        <v/>
      </c>
      <c r="O68" s="3" t="str">
        <f t="shared" si="6"/>
        <v/>
      </c>
      <c r="P68" s="3" t="str">
        <f t="shared" si="9"/>
        <v/>
      </c>
      <c r="Q68" s="3" t="str">
        <f t="shared" si="10"/>
        <v/>
      </c>
      <c r="R68" s="3" t="str">
        <f t="shared" si="11"/>
        <v/>
      </c>
      <c r="S68" s="3" t="str">
        <f t="shared" si="12"/>
        <v/>
      </c>
      <c r="T68" s="3" t="str">
        <f t="shared" si="14"/>
        <v/>
      </c>
      <c r="U68" s="3" t="str">
        <f t="shared" si="15"/>
        <v/>
      </c>
      <c r="V68" s="3" t="str">
        <f t="shared" si="16"/>
        <v/>
      </c>
      <c r="W68" s="3" t="str">
        <f t="shared" si="17"/>
        <v/>
      </c>
      <c r="X68" s="4" t="str">
        <f t="shared" si="13"/>
        <v/>
      </c>
      <c r="Y68" s="83"/>
      <c r="Z68" s="15" t="str">
        <f t="shared" si="7"/>
        <v/>
      </c>
      <c r="AA68" s="16" t="str">
        <f t="shared" si="8"/>
        <v/>
      </c>
      <c r="AB68" s="19"/>
      <c r="AC68" s="12" t="str">
        <f>IF(ISBLANK(C68),"",VLOOKUP(AD68,IF({1,0},AA:AA,Z:Z),2,0))</f>
        <v/>
      </c>
      <c r="AD68" s="14" t="str">
        <f>IF(ISBLANK(B68),"",SMALL(AA$7:AA$106,62))</f>
        <v/>
      </c>
      <c r="AE68" s="40"/>
      <c r="AF68" s="69"/>
      <c r="AG68" s="44"/>
    </row>
    <row r="69" spans="1:33" ht="13.8" hidden="1" customHeight="1">
      <c r="A69" s="83"/>
      <c r="B69" s="62"/>
      <c r="C69" s="5"/>
      <c r="D69" s="5"/>
      <c r="E69" s="5"/>
      <c r="F69" s="5"/>
      <c r="G69" s="5"/>
      <c r="H69" s="5"/>
      <c r="I69" s="5"/>
      <c r="J69" s="5"/>
      <c r="K69" s="5"/>
      <c r="L69" s="6"/>
      <c r="M69" s="83"/>
      <c r="N69" s="65" t="str">
        <f t="shared" si="3"/>
        <v/>
      </c>
      <c r="O69" s="3" t="str">
        <f t="shared" si="6"/>
        <v/>
      </c>
      <c r="P69" s="3" t="str">
        <f t="shared" si="9"/>
        <v/>
      </c>
      <c r="Q69" s="3" t="str">
        <f t="shared" si="10"/>
        <v/>
      </c>
      <c r="R69" s="3" t="str">
        <f t="shared" si="11"/>
        <v/>
      </c>
      <c r="S69" s="3" t="str">
        <f t="shared" si="12"/>
        <v/>
      </c>
      <c r="T69" s="3" t="str">
        <f t="shared" si="14"/>
        <v/>
      </c>
      <c r="U69" s="3" t="str">
        <f t="shared" si="15"/>
        <v/>
      </c>
      <c r="V69" s="3" t="str">
        <f t="shared" si="16"/>
        <v/>
      </c>
      <c r="W69" s="3" t="str">
        <f t="shared" si="17"/>
        <v/>
      </c>
      <c r="X69" s="4" t="str">
        <f t="shared" si="13"/>
        <v/>
      </c>
      <c r="Y69" s="83"/>
      <c r="Z69" s="15" t="str">
        <f t="shared" si="7"/>
        <v/>
      </c>
      <c r="AA69" s="16" t="str">
        <f t="shared" si="8"/>
        <v/>
      </c>
      <c r="AB69" s="19"/>
      <c r="AC69" s="12" t="str">
        <f>IF(ISBLANK(C69),"",VLOOKUP(AD69,IF({1,0},AA:AA,Z:Z),2,0))</f>
        <v/>
      </c>
      <c r="AD69" s="14" t="str">
        <f>IF(ISBLANK(B69),"",SMALL(AA$7:AA$106,63))</f>
        <v/>
      </c>
      <c r="AE69" s="40"/>
      <c r="AF69" s="69"/>
      <c r="AG69" s="44"/>
    </row>
    <row r="70" spans="1:33" ht="13.8" hidden="1" customHeight="1">
      <c r="A70" s="83"/>
      <c r="B70" s="62"/>
      <c r="C70" s="5"/>
      <c r="D70" s="5"/>
      <c r="E70" s="5"/>
      <c r="F70" s="5"/>
      <c r="G70" s="5"/>
      <c r="H70" s="5"/>
      <c r="I70" s="5"/>
      <c r="J70" s="5"/>
      <c r="K70" s="5"/>
      <c r="L70" s="6"/>
      <c r="M70" s="83"/>
      <c r="N70" s="65" t="str">
        <f t="shared" si="3"/>
        <v/>
      </c>
      <c r="O70" s="3" t="str">
        <f t="shared" si="6"/>
        <v/>
      </c>
      <c r="P70" s="3" t="str">
        <f t="shared" si="9"/>
        <v/>
      </c>
      <c r="Q70" s="3" t="str">
        <f t="shared" si="10"/>
        <v/>
      </c>
      <c r="R70" s="3" t="str">
        <f t="shared" si="11"/>
        <v/>
      </c>
      <c r="S70" s="3" t="str">
        <f t="shared" si="12"/>
        <v/>
      </c>
      <c r="T70" s="3" t="str">
        <f t="shared" si="14"/>
        <v/>
      </c>
      <c r="U70" s="3" t="str">
        <f t="shared" si="15"/>
        <v/>
      </c>
      <c r="V70" s="3" t="str">
        <f t="shared" si="16"/>
        <v/>
      </c>
      <c r="W70" s="3" t="str">
        <f t="shared" si="17"/>
        <v/>
      </c>
      <c r="X70" s="4" t="str">
        <f t="shared" si="13"/>
        <v/>
      </c>
      <c r="Y70" s="83"/>
      <c r="Z70" s="15" t="str">
        <f t="shared" si="7"/>
        <v/>
      </c>
      <c r="AA70" s="16" t="str">
        <f t="shared" si="8"/>
        <v/>
      </c>
      <c r="AB70" s="19"/>
      <c r="AC70" s="12" t="str">
        <f>IF(ISBLANK(C70),"",VLOOKUP(AD70,IF({1,0},AA:AA,Z:Z),2,0))</f>
        <v/>
      </c>
      <c r="AD70" s="14" t="str">
        <f>IF(ISBLANK(B70),"",SMALL(AA$7:AA$106,64))</f>
        <v/>
      </c>
      <c r="AE70" s="40"/>
      <c r="AF70" s="69"/>
      <c r="AG70" s="44"/>
    </row>
    <row r="71" spans="1:33" ht="13.8" hidden="1" customHeight="1">
      <c r="A71" s="83"/>
      <c r="B71" s="62"/>
      <c r="C71" s="5"/>
      <c r="D71" s="5"/>
      <c r="E71" s="5"/>
      <c r="F71" s="5"/>
      <c r="G71" s="5"/>
      <c r="H71" s="5"/>
      <c r="I71" s="5"/>
      <c r="J71" s="5"/>
      <c r="K71" s="5"/>
      <c r="L71" s="6"/>
      <c r="M71" s="83"/>
      <c r="N71" s="65" t="str">
        <f t="shared" si="3"/>
        <v/>
      </c>
      <c r="O71" s="3" t="str">
        <f t="shared" si="6"/>
        <v/>
      </c>
      <c r="P71" s="3" t="str">
        <f t="shared" si="9"/>
        <v/>
      </c>
      <c r="Q71" s="3" t="str">
        <f t="shared" si="10"/>
        <v/>
      </c>
      <c r="R71" s="3" t="str">
        <f t="shared" si="11"/>
        <v/>
      </c>
      <c r="S71" s="3" t="str">
        <f t="shared" si="12"/>
        <v/>
      </c>
      <c r="T71" s="3" t="str">
        <f t="shared" si="14"/>
        <v/>
      </c>
      <c r="U71" s="3" t="str">
        <f t="shared" si="15"/>
        <v/>
      </c>
      <c r="V71" s="3" t="str">
        <f t="shared" si="16"/>
        <v/>
      </c>
      <c r="W71" s="3" t="str">
        <f t="shared" si="17"/>
        <v/>
      </c>
      <c r="X71" s="4" t="str">
        <f t="shared" si="13"/>
        <v/>
      </c>
      <c r="Y71" s="83"/>
      <c r="Z71" s="15" t="str">
        <f t="shared" si="7"/>
        <v/>
      </c>
      <c r="AA71" s="16" t="str">
        <f t="shared" si="8"/>
        <v/>
      </c>
      <c r="AB71" s="19"/>
      <c r="AC71" s="12" t="str">
        <f>IF(ISBLANK(C71),"",VLOOKUP(AD71,IF({1,0},AA:AA,Z:Z),2,0))</f>
        <v/>
      </c>
      <c r="AD71" s="14" t="str">
        <f>IF(ISBLANK(B71),"",SMALL(AA$7:AA$106,65))</f>
        <v/>
      </c>
      <c r="AE71" s="40"/>
      <c r="AF71" s="69"/>
      <c r="AG71" s="44"/>
    </row>
    <row r="72" spans="1:33" ht="13.8" hidden="1" customHeight="1">
      <c r="A72" s="83"/>
      <c r="B72" s="62"/>
      <c r="C72" s="5"/>
      <c r="D72" s="5"/>
      <c r="E72" s="5"/>
      <c r="F72" s="5"/>
      <c r="G72" s="5"/>
      <c r="H72" s="5"/>
      <c r="I72" s="5"/>
      <c r="J72" s="5"/>
      <c r="K72" s="5"/>
      <c r="L72" s="6"/>
      <c r="M72" s="83"/>
      <c r="N72" s="65" t="str">
        <f t="shared" si="3"/>
        <v/>
      </c>
      <c r="O72" s="3" t="str">
        <f t="shared" si="6"/>
        <v/>
      </c>
      <c r="P72" s="3" t="str">
        <f t="shared" si="9"/>
        <v/>
      </c>
      <c r="Q72" s="3" t="str">
        <f t="shared" si="10"/>
        <v/>
      </c>
      <c r="R72" s="3" t="str">
        <f t="shared" si="11"/>
        <v/>
      </c>
      <c r="S72" s="3" t="str">
        <f t="shared" si="12"/>
        <v/>
      </c>
      <c r="T72" s="3" t="str">
        <f t="shared" si="14"/>
        <v/>
      </c>
      <c r="U72" s="3" t="str">
        <f t="shared" si="15"/>
        <v/>
      </c>
      <c r="V72" s="3" t="str">
        <f t="shared" si="16"/>
        <v/>
      </c>
      <c r="W72" s="3" t="str">
        <f t="shared" si="17"/>
        <v/>
      </c>
      <c r="X72" s="4" t="str">
        <f t="shared" si="13"/>
        <v/>
      </c>
      <c r="Y72" s="83"/>
      <c r="Z72" s="15" t="str">
        <f t="shared" si="7"/>
        <v/>
      </c>
      <c r="AA72" s="16" t="str">
        <f t="shared" si="8"/>
        <v/>
      </c>
      <c r="AB72" s="19"/>
      <c r="AC72" s="12" t="str">
        <f>IF(ISBLANK(C72),"",VLOOKUP(AD72,IF({1,0},AA:AA,Z:Z),2,0))</f>
        <v/>
      </c>
      <c r="AD72" s="14" t="str">
        <f>IF(ISBLANK(B72),"",SMALL(AA$7:AA$106,66))</f>
        <v/>
      </c>
      <c r="AE72" s="40"/>
      <c r="AF72" s="69"/>
      <c r="AG72" s="44"/>
    </row>
    <row r="73" spans="1:33" ht="13.8" hidden="1" customHeight="1">
      <c r="A73" s="83"/>
      <c r="B73" s="62"/>
      <c r="C73" s="5"/>
      <c r="D73" s="5"/>
      <c r="E73" s="5"/>
      <c r="F73" s="5"/>
      <c r="G73" s="5"/>
      <c r="H73" s="5"/>
      <c r="I73" s="5"/>
      <c r="J73" s="5"/>
      <c r="K73" s="5"/>
      <c r="L73" s="6"/>
      <c r="M73" s="83"/>
      <c r="N73" s="65" t="str">
        <f t="shared" si="3"/>
        <v/>
      </c>
      <c r="O73" s="3" t="str">
        <f t="shared" si="6"/>
        <v/>
      </c>
      <c r="P73" s="3" t="str">
        <f t="shared" si="9"/>
        <v/>
      </c>
      <c r="Q73" s="3" t="str">
        <f t="shared" si="10"/>
        <v/>
      </c>
      <c r="R73" s="3" t="str">
        <f t="shared" si="11"/>
        <v/>
      </c>
      <c r="S73" s="3" t="str">
        <f t="shared" si="12"/>
        <v/>
      </c>
      <c r="T73" s="3" t="str">
        <f t="shared" si="14"/>
        <v/>
      </c>
      <c r="U73" s="3" t="str">
        <f t="shared" si="15"/>
        <v/>
      </c>
      <c r="V73" s="3" t="str">
        <f t="shared" si="16"/>
        <v/>
      </c>
      <c r="W73" s="3" t="str">
        <f t="shared" si="17"/>
        <v/>
      </c>
      <c r="X73" s="4" t="str">
        <f t="shared" si="13"/>
        <v/>
      </c>
      <c r="Y73" s="83"/>
      <c r="Z73" s="15" t="str">
        <f t="shared" si="7"/>
        <v/>
      </c>
      <c r="AA73" s="16" t="str">
        <f t="shared" si="8"/>
        <v/>
      </c>
      <c r="AB73" s="19"/>
      <c r="AC73" s="12" t="str">
        <f>IF(ISBLANK(C73),"",VLOOKUP(AD73,IF({1,0},AA:AA,Z:Z),2,0))</f>
        <v/>
      </c>
      <c r="AD73" s="14" t="str">
        <f>IF(ISBLANK(B73),"",SMALL(AA$7:AA$106,67))</f>
        <v/>
      </c>
      <c r="AE73" s="40"/>
      <c r="AF73" s="69"/>
      <c r="AG73" s="44"/>
    </row>
    <row r="74" spans="1:33" ht="13.8" hidden="1" customHeight="1">
      <c r="A74" s="83"/>
      <c r="B74" s="62"/>
      <c r="C74" s="5"/>
      <c r="D74" s="5"/>
      <c r="E74" s="5"/>
      <c r="F74" s="5"/>
      <c r="G74" s="5"/>
      <c r="H74" s="5"/>
      <c r="I74" s="5"/>
      <c r="J74" s="5"/>
      <c r="K74" s="5"/>
      <c r="L74" s="6"/>
      <c r="M74" s="83"/>
      <c r="N74" s="65" t="str">
        <f t="shared" si="3"/>
        <v/>
      </c>
      <c r="O74" s="3" t="str">
        <f t="shared" si="6"/>
        <v/>
      </c>
      <c r="P74" s="3" t="str">
        <f t="shared" si="9"/>
        <v/>
      </c>
      <c r="Q74" s="3" t="str">
        <f t="shared" si="10"/>
        <v/>
      </c>
      <c r="R74" s="3" t="str">
        <f t="shared" si="11"/>
        <v/>
      </c>
      <c r="S74" s="3" t="str">
        <f t="shared" si="12"/>
        <v/>
      </c>
      <c r="T74" s="3" t="str">
        <f t="shared" si="14"/>
        <v/>
      </c>
      <c r="U74" s="3" t="str">
        <f t="shared" si="15"/>
        <v/>
      </c>
      <c r="V74" s="3" t="str">
        <f t="shared" si="16"/>
        <v/>
      </c>
      <c r="W74" s="3" t="str">
        <f t="shared" si="17"/>
        <v/>
      </c>
      <c r="X74" s="4" t="str">
        <f t="shared" si="13"/>
        <v/>
      </c>
      <c r="Y74" s="83"/>
      <c r="Z74" s="15" t="str">
        <f t="shared" si="7"/>
        <v/>
      </c>
      <c r="AA74" s="16" t="str">
        <f t="shared" si="8"/>
        <v/>
      </c>
      <c r="AB74" s="19"/>
      <c r="AC74" s="12" t="str">
        <f>IF(ISBLANK(C74),"",VLOOKUP(AD74,IF({1,0},AA:AA,Z:Z),2,0))</f>
        <v/>
      </c>
      <c r="AD74" s="14" t="str">
        <f>IF(ISBLANK(B74),"",SMALL(AA$7:AA$106,68))</f>
        <v/>
      </c>
      <c r="AE74" s="40"/>
      <c r="AF74" s="69"/>
      <c r="AG74" s="44"/>
    </row>
    <row r="75" spans="1:33" ht="13.8" hidden="1" customHeight="1">
      <c r="A75" s="83"/>
      <c r="B75" s="62"/>
      <c r="C75" s="5"/>
      <c r="D75" s="5"/>
      <c r="E75" s="5"/>
      <c r="F75" s="5"/>
      <c r="G75" s="5"/>
      <c r="H75" s="5"/>
      <c r="I75" s="5"/>
      <c r="J75" s="5"/>
      <c r="K75" s="5"/>
      <c r="L75" s="6"/>
      <c r="M75" s="83"/>
      <c r="N75" s="65" t="str">
        <f t="shared" si="3"/>
        <v/>
      </c>
      <c r="O75" s="3" t="str">
        <f t="shared" si="6"/>
        <v/>
      </c>
      <c r="P75" s="3" t="str">
        <f t="shared" si="9"/>
        <v/>
      </c>
      <c r="Q75" s="3" t="str">
        <f t="shared" si="10"/>
        <v/>
      </c>
      <c r="R75" s="3" t="str">
        <f t="shared" si="11"/>
        <v/>
      </c>
      <c r="S75" s="3" t="str">
        <f t="shared" si="12"/>
        <v/>
      </c>
      <c r="T75" s="3" t="str">
        <f t="shared" si="14"/>
        <v/>
      </c>
      <c r="U75" s="3" t="str">
        <f t="shared" si="15"/>
        <v/>
      </c>
      <c r="V75" s="3" t="str">
        <f t="shared" si="16"/>
        <v/>
      </c>
      <c r="W75" s="3" t="str">
        <f t="shared" si="17"/>
        <v/>
      </c>
      <c r="X75" s="4" t="str">
        <f t="shared" si="13"/>
        <v/>
      </c>
      <c r="Y75" s="83"/>
      <c r="Z75" s="15" t="str">
        <f t="shared" si="7"/>
        <v/>
      </c>
      <c r="AA75" s="16" t="str">
        <f t="shared" si="8"/>
        <v/>
      </c>
      <c r="AB75" s="19"/>
      <c r="AC75" s="12" t="str">
        <f>IF(ISBLANK(C75),"",VLOOKUP(AD75,IF({1,0},AA:AA,Z:Z),2,0))</f>
        <v/>
      </c>
      <c r="AD75" s="14" t="str">
        <f>IF(ISBLANK(B75),"",SMALL(AA$7:AA$106,69))</f>
        <v/>
      </c>
      <c r="AE75" s="40"/>
      <c r="AF75" s="69"/>
      <c r="AG75" s="44"/>
    </row>
    <row r="76" spans="1:33" ht="13.8" hidden="1" customHeight="1">
      <c r="A76" s="83"/>
      <c r="B76" s="62"/>
      <c r="C76" s="5"/>
      <c r="D76" s="5"/>
      <c r="E76" s="5"/>
      <c r="F76" s="5"/>
      <c r="G76" s="5"/>
      <c r="H76" s="5"/>
      <c r="I76" s="5"/>
      <c r="J76" s="5"/>
      <c r="K76" s="5"/>
      <c r="L76" s="6"/>
      <c r="M76" s="83"/>
      <c r="N76" s="65" t="str">
        <f t="shared" si="3"/>
        <v/>
      </c>
      <c r="O76" s="3" t="str">
        <f t="shared" si="6"/>
        <v/>
      </c>
      <c r="P76" s="3" t="str">
        <f t="shared" si="9"/>
        <v/>
      </c>
      <c r="Q76" s="3" t="str">
        <f t="shared" si="10"/>
        <v/>
      </c>
      <c r="R76" s="3" t="str">
        <f t="shared" si="11"/>
        <v/>
      </c>
      <c r="S76" s="3" t="str">
        <f t="shared" si="12"/>
        <v/>
      </c>
      <c r="T76" s="3" t="str">
        <f t="shared" si="14"/>
        <v/>
      </c>
      <c r="U76" s="3" t="str">
        <f t="shared" si="15"/>
        <v/>
      </c>
      <c r="V76" s="3" t="str">
        <f t="shared" si="16"/>
        <v/>
      </c>
      <c r="W76" s="3" t="str">
        <f t="shared" si="17"/>
        <v/>
      </c>
      <c r="X76" s="4" t="str">
        <f t="shared" si="13"/>
        <v/>
      </c>
      <c r="Y76" s="83"/>
      <c r="Z76" s="15" t="str">
        <f t="shared" si="7"/>
        <v/>
      </c>
      <c r="AA76" s="16" t="str">
        <f t="shared" si="8"/>
        <v/>
      </c>
      <c r="AB76" s="19"/>
      <c r="AC76" s="12" t="str">
        <f>IF(ISBLANK(C76),"",VLOOKUP(AD76,IF({1,0},AA:AA,Z:Z),2,0))</f>
        <v/>
      </c>
      <c r="AD76" s="14" t="str">
        <f>IF(ISBLANK(B76),"",SMALL(AA$7:AA$106,70))</f>
        <v/>
      </c>
      <c r="AE76" s="40"/>
      <c r="AF76" s="69"/>
      <c r="AG76" s="44"/>
    </row>
    <row r="77" spans="1:33" ht="13.8" hidden="1" customHeight="1">
      <c r="A77" s="83"/>
      <c r="B77" s="62"/>
      <c r="C77" s="5"/>
      <c r="D77" s="5"/>
      <c r="E77" s="5"/>
      <c r="F77" s="5"/>
      <c r="G77" s="5"/>
      <c r="H77" s="5"/>
      <c r="I77" s="5"/>
      <c r="J77" s="5"/>
      <c r="K77" s="5"/>
      <c r="L77" s="6"/>
      <c r="M77" s="83"/>
      <c r="N77" s="65" t="str">
        <f t="shared" si="3"/>
        <v/>
      </c>
      <c r="O77" s="3" t="str">
        <f t="shared" si="6"/>
        <v/>
      </c>
      <c r="P77" s="3" t="str">
        <f t="shared" si="9"/>
        <v/>
      </c>
      <c r="Q77" s="3" t="str">
        <f t="shared" si="10"/>
        <v/>
      </c>
      <c r="R77" s="3" t="str">
        <f t="shared" si="11"/>
        <v/>
      </c>
      <c r="S77" s="3" t="str">
        <f t="shared" si="12"/>
        <v/>
      </c>
      <c r="T77" s="3" t="str">
        <f t="shared" si="14"/>
        <v/>
      </c>
      <c r="U77" s="3" t="str">
        <f t="shared" si="15"/>
        <v/>
      </c>
      <c r="V77" s="3" t="str">
        <f t="shared" si="16"/>
        <v/>
      </c>
      <c r="W77" s="3" t="str">
        <f t="shared" si="17"/>
        <v/>
      </c>
      <c r="X77" s="4" t="str">
        <f t="shared" si="13"/>
        <v/>
      </c>
      <c r="Y77" s="83"/>
      <c r="Z77" s="15" t="str">
        <f t="shared" si="7"/>
        <v/>
      </c>
      <c r="AA77" s="16" t="str">
        <f t="shared" si="8"/>
        <v/>
      </c>
      <c r="AB77" s="19"/>
      <c r="AC77" s="12" t="str">
        <f>IF(ISBLANK(C77),"",VLOOKUP(AD77,IF({1,0},AA:AA,Z:Z),2,0))</f>
        <v/>
      </c>
      <c r="AD77" s="14" t="str">
        <f>IF(ISBLANK(B77),"",SMALL(AA$7:AA$106,71))</f>
        <v/>
      </c>
      <c r="AE77" s="40"/>
      <c r="AF77" s="69"/>
      <c r="AG77" s="44"/>
    </row>
    <row r="78" spans="1:33" ht="13.8" hidden="1" customHeight="1">
      <c r="A78" s="83"/>
      <c r="B78" s="62"/>
      <c r="C78" s="5"/>
      <c r="D78" s="5"/>
      <c r="E78" s="5"/>
      <c r="F78" s="5"/>
      <c r="G78" s="5"/>
      <c r="H78" s="5"/>
      <c r="I78" s="5"/>
      <c r="J78" s="5"/>
      <c r="K78" s="5"/>
      <c r="L78" s="6"/>
      <c r="M78" s="83"/>
      <c r="N78" s="65" t="str">
        <f t="shared" si="3"/>
        <v/>
      </c>
      <c r="O78" s="3" t="str">
        <f t="shared" si="6"/>
        <v/>
      </c>
      <c r="P78" s="3" t="str">
        <f t="shared" si="9"/>
        <v/>
      </c>
      <c r="Q78" s="3" t="str">
        <f t="shared" si="10"/>
        <v/>
      </c>
      <c r="R78" s="3" t="str">
        <f t="shared" si="11"/>
        <v/>
      </c>
      <c r="S78" s="3" t="str">
        <f t="shared" si="12"/>
        <v/>
      </c>
      <c r="T78" s="3" t="str">
        <f t="shared" si="14"/>
        <v/>
      </c>
      <c r="U78" s="3" t="str">
        <f t="shared" si="15"/>
        <v/>
      </c>
      <c r="V78" s="3" t="str">
        <f t="shared" si="16"/>
        <v/>
      </c>
      <c r="W78" s="3" t="str">
        <f t="shared" si="17"/>
        <v/>
      </c>
      <c r="X78" s="4" t="str">
        <f t="shared" si="13"/>
        <v/>
      </c>
      <c r="Y78" s="83"/>
      <c r="Z78" s="15" t="str">
        <f t="shared" si="7"/>
        <v/>
      </c>
      <c r="AA78" s="16" t="str">
        <f t="shared" si="8"/>
        <v/>
      </c>
      <c r="AB78" s="19"/>
      <c r="AC78" s="12" t="str">
        <f>IF(ISBLANK(C78),"",VLOOKUP(AD78,IF({1,0},AA:AA,Z:Z),2,0))</f>
        <v/>
      </c>
      <c r="AD78" s="14" t="str">
        <f>IF(ISBLANK(B78),"",SMALL(AA$7:AA$106,72))</f>
        <v/>
      </c>
      <c r="AE78" s="40"/>
      <c r="AF78" s="69"/>
      <c r="AG78" s="44"/>
    </row>
    <row r="79" spans="1:33" ht="13.8" hidden="1" customHeight="1">
      <c r="A79" s="83"/>
      <c r="B79" s="62"/>
      <c r="C79" s="5"/>
      <c r="D79" s="5"/>
      <c r="E79" s="5"/>
      <c r="F79" s="5"/>
      <c r="G79" s="5"/>
      <c r="H79" s="5"/>
      <c r="I79" s="5"/>
      <c r="J79" s="5"/>
      <c r="K79" s="5"/>
      <c r="L79" s="6"/>
      <c r="M79" s="83"/>
      <c r="N79" s="65" t="str">
        <f t="shared" si="3"/>
        <v/>
      </c>
      <c r="O79" s="3" t="str">
        <f t="shared" si="6"/>
        <v/>
      </c>
      <c r="P79" s="3" t="str">
        <f t="shared" si="9"/>
        <v/>
      </c>
      <c r="Q79" s="3" t="str">
        <f t="shared" si="10"/>
        <v/>
      </c>
      <c r="R79" s="3" t="str">
        <f t="shared" si="11"/>
        <v/>
      </c>
      <c r="S79" s="3" t="str">
        <f t="shared" si="12"/>
        <v/>
      </c>
      <c r="T79" s="3" t="str">
        <f t="shared" si="14"/>
        <v/>
      </c>
      <c r="U79" s="3" t="str">
        <f t="shared" si="15"/>
        <v/>
      </c>
      <c r="V79" s="3" t="str">
        <f t="shared" si="16"/>
        <v/>
      </c>
      <c r="W79" s="3" t="str">
        <f t="shared" si="17"/>
        <v/>
      </c>
      <c r="X79" s="4" t="str">
        <f t="shared" si="13"/>
        <v/>
      </c>
      <c r="Y79" s="83"/>
      <c r="Z79" s="15" t="str">
        <f t="shared" si="7"/>
        <v/>
      </c>
      <c r="AA79" s="16" t="str">
        <f t="shared" si="8"/>
        <v/>
      </c>
      <c r="AB79" s="19"/>
      <c r="AC79" s="12" t="str">
        <f>IF(ISBLANK(C79),"",VLOOKUP(AD79,IF({1,0},AA:AA,Z:Z),2,0))</f>
        <v/>
      </c>
      <c r="AD79" s="14" t="str">
        <f>IF(ISBLANK(B79),"",SMALL(AA$7:AA$106,73))</f>
        <v/>
      </c>
      <c r="AE79" s="40"/>
      <c r="AF79" s="69"/>
      <c r="AG79" s="44"/>
    </row>
    <row r="80" spans="1:33" ht="13.8" hidden="1" customHeight="1">
      <c r="A80" s="83"/>
      <c r="B80" s="62"/>
      <c r="C80" s="5"/>
      <c r="D80" s="5"/>
      <c r="E80" s="5"/>
      <c r="F80" s="5"/>
      <c r="G80" s="5"/>
      <c r="H80" s="5"/>
      <c r="I80" s="5"/>
      <c r="J80" s="5"/>
      <c r="K80" s="5"/>
      <c r="L80" s="6"/>
      <c r="M80" s="83"/>
      <c r="N80" s="65" t="str">
        <f t="shared" si="3"/>
        <v/>
      </c>
      <c r="O80" s="3" t="str">
        <f t="shared" si="6"/>
        <v/>
      </c>
      <c r="P80" s="3" t="str">
        <f t="shared" si="9"/>
        <v/>
      </c>
      <c r="Q80" s="3" t="str">
        <f t="shared" si="10"/>
        <v/>
      </c>
      <c r="R80" s="3" t="str">
        <f t="shared" si="11"/>
        <v/>
      </c>
      <c r="S80" s="3" t="str">
        <f t="shared" si="12"/>
        <v/>
      </c>
      <c r="T80" s="3" t="str">
        <f t="shared" si="14"/>
        <v/>
      </c>
      <c r="U80" s="3" t="str">
        <f t="shared" si="15"/>
        <v/>
      </c>
      <c r="V80" s="3" t="str">
        <f t="shared" si="16"/>
        <v/>
      </c>
      <c r="W80" s="3" t="str">
        <f t="shared" si="17"/>
        <v/>
      </c>
      <c r="X80" s="4" t="str">
        <f t="shared" si="13"/>
        <v/>
      </c>
      <c r="Y80" s="83"/>
      <c r="Z80" s="15" t="str">
        <f t="shared" si="7"/>
        <v/>
      </c>
      <c r="AA80" s="16" t="str">
        <f t="shared" si="8"/>
        <v/>
      </c>
      <c r="AB80" s="19"/>
      <c r="AC80" s="12" t="str">
        <f>IF(ISBLANK(C80),"",VLOOKUP(AD80,IF({1,0},AA:AA,Z:Z),2,0))</f>
        <v/>
      </c>
      <c r="AD80" s="14" t="str">
        <f>IF(ISBLANK(B80),"",SMALL(AA$7:AA$106,74))</f>
        <v/>
      </c>
      <c r="AE80" s="40"/>
      <c r="AF80" s="69"/>
      <c r="AG80" s="44"/>
    </row>
    <row r="81" spans="1:33" ht="13.8" hidden="1" customHeight="1">
      <c r="A81" s="83"/>
      <c r="B81" s="62"/>
      <c r="C81" s="5"/>
      <c r="D81" s="5"/>
      <c r="E81" s="5"/>
      <c r="F81" s="5"/>
      <c r="G81" s="5"/>
      <c r="H81" s="5"/>
      <c r="I81" s="5"/>
      <c r="J81" s="5"/>
      <c r="K81" s="5"/>
      <c r="L81" s="6"/>
      <c r="M81" s="83"/>
      <c r="N81" s="65" t="str">
        <f t="shared" si="3"/>
        <v/>
      </c>
      <c r="O81" s="3" t="str">
        <f t="shared" si="6"/>
        <v/>
      </c>
      <c r="P81" s="3" t="str">
        <f t="shared" si="9"/>
        <v/>
      </c>
      <c r="Q81" s="3" t="str">
        <f t="shared" si="10"/>
        <v/>
      </c>
      <c r="R81" s="3" t="str">
        <f t="shared" si="11"/>
        <v/>
      </c>
      <c r="S81" s="3" t="str">
        <f t="shared" si="12"/>
        <v/>
      </c>
      <c r="T81" s="3" t="str">
        <f t="shared" si="14"/>
        <v/>
      </c>
      <c r="U81" s="3" t="str">
        <f t="shared" si="15"/>
        <v/>
      </c>
      <c r="V81" s="3" t="str">
        <f t="shared" si="16"/>
        <v/>
      </c>
      <c r="W81" s="3" t="str">
        <f t="shared" si="17"/>
        <v/>
      </c>
      <c r="X81" s="4" t="str">
        <f t="shared" si="13"/>
        <v/>
      </c>
      <c r="Y81" s="83"/>
      <c r="Z81" s="15" t="str">
        <f t="shared" si="7"/>
        <v/>
      </c>
      <c r="AA81" s="16" t="str">
        <f t="shared" si="8"/>
        <v/>
      </c>
      <c r="AB81" s="19"/>
      <c r="AC81" s="12" t="str">
        <f>IF(ISBLANK(C81),"",VLOOKUP(AD81,IF({1,0},AA:AA,Z:Z),2,0))</f>
        <v/>
      </c>
      <c r="AD81" s="14" t="str">
        <f>IF(ISBLANK(B81),"",SMALL(AA$7:AA$106,75))</f>
        <v/>
      </c>
      <c r="AE81" s="40"/>
      <c r="AF81" s="69"/>
      <c r="AG81" s="44"/>
    </row>
    <row r="82" spans="1:33" ht="13.8" hidden="1" customHeight="1">
      <c r="A82" s="83"/>
      <c r="B82" s="62"/>
      <c r="C82" s="5"/>
      <c r="D82" s="5"/>
      <c r="E82" s="5"/>
      <c r="F82" s="5"/>
      <c r="G82" s="5"/>
      <c r="H82" s="5"/>
      <c r="I82" s="5"/>
      <c r="J82" s="5"/>
      <c r="K82" s="5"/>
      <c r="L82" s="6"/>
      <c r="M82" s="83"/>
      <c r="N82" s="65" t="str">
        <f t="shared" si="3"/>
        <v/>
      </c>
      <c r="O82" s="3" t="str">
        <f t="shared" si="6"/>
        <v/>
      </c>
      <c r="P82" s="3" t="str">
        <f t="shared" si="9"/>
        <v/>
      </c>
      <c r="Q82" s="3" t="str">
        <f t="shared" si="10"/>
        <v/>
      </c>
      <c r="R82" s="3" t="str">
        <f t="shared" si="11"/>
        <v/>
      </c>
      <c r="S82" s="3" t="str">
        <f t="shared" si="12"/>
        <v/>
      </c>
      <c r="T82" s="3" t="str">
        <f t="shared" si="14"/>
        <v/>
      </c>
      <c r="U82" s="3" t="str">
        <f t="shared" si="15"/>
        <v/>
      </c>
      <c r="V82" s="3" t="str">
        <f t="shared" si="16"/>
        <v/>
      </c>
      <c r="W82" s="3" t="str">
        <f t="shared" si="17"/>
        <v/>
      </c>
      <c r="X82" s="4" t="str">
        <f t="shared" si="13"/>
        <v/>
      </c>
      <c r="Y82" s="83"/>
      <c r="Z82" s="15" t="str">
        <f t="shared" si="7"/>
        <v/>
      </c>
      <c r="AA82" s="16" t="str">
        <f t="shared" si="8"/>
        <v/>
      </c>
      <c r="AB82" s="19"/>
      <c r="AC82" s="12" t="str">
        <f>IF(ISBLANK(C82),"",VLOOKUP(AD82,IF({1,0},AA:AA,Z:Z),2,0))</f>
        <v/>
      </c>
      <c r="AD82" s="14" t="str">
        <f>IF(ISBLANK(B82),"",SMALL(AA$7:AA$106,76))</f>
        <v/>
      </c>
      <c r="AE82" s="40"/>
      <c r="AF82" s="69"/>
      <c r="AG82" s="44"/>
    </row>
    <row r="83" spans="1:33" ht="13.8" hidden="1" customHeight="1">
      <c r="A83" s="83"/>
      <c r="B83" s="62"/>
      <c r="C83" s="5"/>
      <c r="D83" s="5"/>
      <c r="E83" s="5"/>
      <c r="F83" s="5"/>
      <c r="G83" s="5"/>
      <c r="H83" s="5"/>
      <c r="I83" s="5"/>
      <c r="J83" s="5"/>
      <c r="K83" s="5"/>
      <c r="L83" s="6"/>
      <c r="M83" s="83"/>
      <c r="N83" s="65" t="str">
        <f t="shared" si="3"/>
        <v/>
      </c>
      <c r="O83" s="3" t="str">
        <f t="shared" si="6"/>
        <v/>
      </c>
      <c r="P83" s="3" t="str">
        <f t="shared" si="9"/>
        <v/>
      </c>
      <c r="Q83" s="3" t="str">
        <f t="shared" si="10"/>
        <v/>
      </c>
      <c r="R83" s="3" t="str">
        <f t="shared" si="11"/>
        <v/>
      </c>
      <c r="S83" s="3" t="str">
        <f t="shared" si="12"/>
        <v/>
      </c>
      <c r="T83" s="3" t="str">
        <f t="shared" si="14"/>
        <v/>
      </c>
      <c r="U83" s="3" t="str">
        <f t="shared" si="15"/>
        <v/>
      </c>
      <c r="V83" s="3" t="str">
        <f t="shared" si="16"/>
        <v/>
      </c>
      <c r="W83" s="3" t="str">
        <f t="shared" si="17"/>
        <v/>
      </c>
      <c r="X83" s="4" t="str">
        <f t="shared" si="13"/>
        <v/>
      </c>
      <c r="Y83" s="83"/>
      <c r="Z83" s="15" t="str">
        <f t="shared" ref="Z83:Z106" si="18">IF(ISBLANK(C83),"",B83)</f>
        <v/>
      </c>
      <c r="AA83" s="16" t="str">
        <f t="shared" ref="AA83:AA106" si="19">IF(ISBLANK(C83),"",AVERAGE(O83:X83))</f>
        <v/>
      </c>
      <c r="AB83" s="19"/>
      <c r="AC83" s="12" t="str">
        <f>IF(ISBLANK(C83),"",VLOOKUP(AD83,IF({1,0},AA:AA,Z:Z),2,0))</f>
        <v/>
      </c>
      <c r="AD83" s="14" t="str">
        <f>IF(ISBLANK(B83),"",SMALL(AA$7:AA$106,77))</f>
        <v/>
      </c>
      <c r="AE83" s="40"/>
      <c r="AF83" s="69"/>
      <c r="AG83" s="44"/>
    </row>
    <row r="84" spans="1:33" ht="13.8" hidden="1" customHeight="1">
      <c r="A84" s="83"/>
      <c r="B84" s="62"/>
      <c r="C84" s="5"/>
      <c r="D84" s="5"/>
      <c r="E84" s="5"/>
      <c r="F84" s="5"/>
      <c r="G84" s="5"/>
      <c r="H84" s="5"/>
      <c r="I84" s="5"/>
      <c r="J84" s="5"/>
      <c r="K84" s="5"/>
      <c r="L84" s="6"/>
      <c r="M84" s="83"/>
      <c r="N84" s="65" t="str">
        <f t="shared" si="3"/>
        <v/>
      </c>
      <c r="O84" s="3" t="str">
        <f t="shared" si="6"/>
        <v/>
      </c>
      <c r="P84" s="3" t="str">
        <f t="shared" si="9"/>
        <v/>
      </c>
      <c r="Q84" s="3" t="str">
        <f t="shared" si="10"/>
        <v/>
      </c>
      <c r="R84" s="3" t="str">
        <f t="shared" si="11"/>
        <v/>
      </c>
      <c r="S84" s="3" t="str">
        <f t="shared" si="12"/>
        <v/>
      </c>
      <c r="T84" s="3" t="str">
        <f t="shared" si="14"/>
        <v/>
      </c>
      <c r="U84" s="3" t="str">
        <f t="shared" si="15"/>
        <v/>
      </c>
      <c r="V84" s="3" t="str">
        <f t="shared" si="16"/>
        <v/>
      </c>
      <c r="W84" s="3" t="str">
        <f t="shared" si="17"/>
        <v/>
      </c>
      <c r="X84" s="4" t="str">
        <f t="shared" si="13"/>
        <v/>
      </c>
      <c r="Y84" s="83"/>
      <c r="Z84" s="15" t="str">
        <f t="shared" si="18"/>
        <v/>
      </c>
      <c r="AA84" s="16" t="str">
        <f t="shared" si="19"/>
        <v/>
      </c>
      <c r="AB84" s="19"/>
      <c r="AC84" s="12" t="str">
        <f>IF(ISBLANK(C84),"",VLOOKUP(AD84,IF({1,0},AA:AA,Z:Z),2,0))</f>
        <v/>
      </c>
      <c r="AD84" s="14" t="str">
        <f>IF(ISBLANK(B84),"",SMALL(AA$7:AA$106,78))</f>
        <v/>
      </c>
      <c r="AE84" s="40"/>
      <c r="AF84" s="69"/>
      <c r="AG84" s="44"/>
    </row>
    <row r="85" spans="1:33" ht="13.8" hidden="1" customHeight="1">
      <c r="A85" s="83"/>
      <c r="B85" s="62"/>
      <c r="C85" s="5"/>
      <c r="D85" s="5"/>
      <c r="E85" s="5"/>
      <c r="F85" s="5"/>
      <c r="G85" s="5"/>
      <c r="H85" s="5"/>
      <c r="I85" s="5"/>
      <c r="J85" s="5"/>
      <c r="K85" s="5"/>
      <c r="L85" s="6"/>
      <c r="M85" s="83"/>
      <c r="N85" s="65" t="str">
        <f t="shared" si="3"/>
        <v/>
      </c>
      <c r="O85" s="3" t="str">
        <f t="shared" si="6"/>
        <v/>
      </c>
      <c r="P85" s="3" t="str">
        <f t="shared" si="9"/>
        <v/>
      </c>
      <c r="Q85" s="3" t="str">
        <f t="shared" si="10"/>
        <v/>
      </c>
      <c r="R85" s="3" t="str">
        <f t="shared" si="11"/>
        <v/>
      </c>
      <c r="S85" s="3" t="str">
        <f t="shared" si="12"/>
        <v/>
      </c>
      <c r="T85" s="3" t="str">
        <f t="shared" si="14"/>
        <v/>
      </c>
      <c r="U85" s="3" t="str">
        <f t="shared" si="15"/>
        <v/>
      </c>
      <c r="V85" s="3" t="str">
        <f t="shared" si="16"/>
        <v/>
      </c>
      <c r="W85" s="3" t="str">
        <f t="shared" si="17"/>
        <v/>
      </c>
      <c r="X85" s="4" t="str">
        <f t="shared" si="13"/>
        <v/>
      </c>
      <c r="Y85" s="83"/>
      <c r="Z85" s="15" t="str">
        <f t="shared" si="18"/>
        <v/>
      </c>
      <c r="AA85" s="16" t="str">
        <f t="shared" si="19"/>
        <v/>
      </c>
      <c r="AB85" s="19"/>
      <c r="AC85" s="12" t="str">
        <f>IF(ISBLANK(C85),"",VLOOKUP(AD85,IF({1,0},AA:AA,Z:Z),2,0))</f>
        <v/>
      </c>
      <c r="AD85" s="14" t="str">
        <f>IF(ISBLANK(B85),"",SMALL(AA$7:AA$106,79))</f>
        <v/>
      </c>
      <c r="AE85" s="40"/>
      <c r="AF85" s="69"/>
      <c r="AG85" s="44"/>
    </row>
    <row r="86" spans="1:33" ht="13.8" hidden="1" customHeight="1">
      <c r="A86" s="83"/>
      <c r="B86" s="62"/>
      <c r="C86" s="5"/>
      <c r="D86" s="5"/>
      <c r="E86" s="5"/>
      <c r="F86" s="5"/>
      <c r="G86" s="5"/>
      <c r="H86" s="5"/>
      <c r="I86" s="5"/>
      <c r="J86" s="5"/>
      <c r="K86" s="5"/>
      <c r="L86" s="6"/>
      <c r="M86" s="83"/>
      <c r="N86" s="65" t="str">
        <f t="shared" si="3"/>
        <v/>
      </c>
      <c r="O86" s="3" t="str">
        <f t="shared" si="6"/>
        <v/>
      </c>
      <c r="P86" s="3" t="str">
        <f t="shared" si="9"/>
        <v/>
      </c>
      <c r="Q86" s="3" t="str">
        <f t="shared" si="10"/>
        <v/>
      </c>
      <c r="R86" s="3" t="str">
        <f t="shared" si="11"/>
        <v/>
      </c>
      <c r="S86" s="3" t="str">
        <f t="shared" si="12"/>
        <v/>
      </c>
      <c r="T86" s="3" t="str">
        <f t="shared" si="14"/>
        <v/>
      </c>
      <c r="U86" s="3" t="str">
        <f t="shared" si="15"/>
        <v/>
      </c>
      <c r="V86" s="3" t="str">
        <f t="shared" si="16"/>
        <v/>
      </c>
      <c r="W86" s="3" t="str">
        <f t="shared" si="17"/>
        <v/>
      </c>
      <c r="X86" s="4" t="str">
        <f t="shared" si="13"/>
        <v/>
      </c>
      <c r="Y86" s="83"/>
      <c r="Z86" s="15" t="str">
        <f t="shared" si="18"/>
        <v/>
      </c>
      <c r="AA86" s="16" t="str">
        <f t="shared" si="19"/>
        <v/>
      </c>
      <c r="AB86" s="19"/>
      <c r="AC86" s="12" t="str">
        <f>IF(ISBLANK(C86),"",VLOOKUP(AD86,IF({1,0},AA:AA,Z:Z),2,0))</f>
        <v/>
      </c>
      <c r="AD86" s="14" t="str">
        <f>IF(ISBLANK(B86),"",SMALL(AA$7:AA$106,80))</f>
        <v/>
      </c>
      <c r="AE86" s="40"/>
      <c r="AF86" s="69"/>
      <c r="AG86" s="44"/>
    </row>
    <row r="87" spans="1:33" ht="13.8" hidden="1" customHeight="1">
      <c r="A87" s="83"/>
      <c r="B87" s="62"/>
      <c r="C87" s="5"/>
      <c r="D87" s="5"/>
      <c r="E87" s="5"/>
      <c r="F87" s="5"/>
      <c r="G87" s="5"/>
      <c r="H87" s="5"/>
      <c r="I87" s="5"/>
      <c r="J87" s="5"/>
      <c r="K87" s="5"/>
      <c r="L87" s="6"/>
      <c r="M87" s="83"/>
      <c r="N87" s="65" t="str">
        <f t="shared" si="3"/>
        <v/>
      </c>
      <c r="O87" s="3" t="str">
        <f t="shared" si="6"/>
        <v/>
      </c>
      <c r="P87" s="3" t="str">
        <f t="shared" ref="P87:P101" si="20">IF(ISBLANK(D87),"",(D87-MIN(D$7:D$106))*(1/(MAX(D$7:D$106)-MIN(D$7:D$106))))</f>
        <v/>
      </c>
      <c r="Q87" s="3" t="str">
        <f t="shared" ref="Q87:Q101" si="21">IF(ISBLANK(E87),"",(E87-MIN(E$7:E$106))*(1/(MAX(E$7:E$106)-MIN(E$7:E$106))))</f>
        <v/>
      </c>
      <c r="R87" s="3" t="str">
        <f t="shared" ref="R87:R101" si="22">IF(ISBLANK(F87),"",(F87-MIN(F$7:F$106))*(1/(MAX(F$7:F$106)-MIN(F$7:F$106))))</f>
        <v/>
      </c>
      <c r="S87" s="3" t="str">
        <f t="shared" ref="S87:S101" si="23">IF(ISBLANK(G87),"",(G87-MIN(G$7:G$106))*(1/(MAX(G$7:G$106)-MIN(G$7:G$106))))</f>
        <v/>
      </c>
      <c r="T87" s="3" t="str">
        <f t="shared" si="14"/>
        <v/>
      </c>
      <c r="U87" s="3" t="str">
        <f t="shared" si="15"/>
        <v/>
      </c>
      <c r="V87" s="3" t="str">
        <f t="shared" si="16"/>
        <v/>
      </c>
      <c r="W87" s="3" t="str">
        <f t="shared" si="17"/>
        <v/>
      </c>
      <c r="X87" s="4" t="str">
        <f t="shared" si="13"/>
        <v/>
      </c>
      <c r="Y87" s="83"/>
      <c r="Z87" s="15" t="str">
        <f t="shared" si="18"/>
        <v/>
      </c>
      <c r="AA87" s="16" t="str">
        <f t="shared" si="19"/>
        <v/>
      </c>
      <c r="AB87" s="19"/>
      <c r="AC87" s="12" t="str">
        <f>IF(ISBLANK(C87),"",VLOOKUP(AD87,IF({1,0},AA:AA,Z:Z),2,0))</f>
        <v/>
      </c>
      <c r="AD87" s="14" t="str">
        <f>IF(ISBLANK(B87),"",SMALL(AA$7:AA$106,81))</f>
        <v/>
      </c>
      <c r="AE87" s="40"/>
      <c r="AF87" s="69"/>
      <c r="AG87" s="44"/>
    </row>
    <row r="88" spans="1:33" ht="13.8" hidden="1" customHeight="1">
      <c r="A88" s="83"/>
      <c r="B88" s="62"/>
      <c r="C88" s="5"/>
      <c r="D88" s="5"/>
      <c r="E88" s="5"/>
      <c r="F88" s="5"/>
      <c r="G88" s="5"/>
      <c r="H88" s="5"/>
      <c r="I88" s="5"/>
      <c r="J88" s="5"/>
      <c r="K88" s="5"/>
      <c r="L88" s="6"/>
      <c r="M88" s="83"/>
      <c r="N88" s="65" t="str">
        <f t="shared" si="3"/>
        <v/>
      </c>
      <c r="O88" s="3" t="str">
        <f t="shared" si="6"/>
        <v/>
      </c>
      <c r="P88" s="3" t="str">
        <f t="shared" si="20"/>
        <v/>
      </c>
      <c r="Q88" s="3" t="str">
        <f t="shared" si="21"/>
        <v/>
      </c>
      <c r="R88" s="3" t="str">
        <f t="shared" si="22"/>
        <v/>
      </c>
      <c r="S88" s="3" t="str">
        <f t="shared" si="23"/>
        <v/>
      </c>
      <c r="T88" s="3" t="str">
        <f t="shared" si="14"/>
        <v/>
      </c>
      <c r="U88" s="3" t="str">
        <f t="shared" si="15"/>
        <v/>
      </c>
      <c r="V88" s="3" t="str">
        <f t="shared" si="16"/>
        <v/>
      </c>
      <c r="W88" s="3" t="str">
        <f t="shared" si="17"/>
        <v/>
      </c>
      <c r="X88" s="4" t="str">
        <f t="shared" si="13"/>
        <v/>
      </c>
      <c r="Y88" s="83"/>
      <c r="Z88" s="15" t="str">
        <f t="shared" si="18"/>
        <v/>
      </c>
      <c r="AA88" s="16" t="str">
        <f t="shared" si="19"/>
        <v/>
      </c>
      <c r="AB88" s="19"/>
      <c r="AC88" s="12" t="str">
        <f>IF(ISBLANK(C88),"",VLOOKUP(AD88,IF({1,0},AA:AA,Z:Z),2,0))</f>
        <v/>
      </c>
      <c r="AD88" s="14" t="str">
        <f>IF(ISBLANK(B88),"",SMALL(AA$7:AA$106,82))</f>
        <v/>
      </c>
      <c r="AE88" s="40"/>
      <c r="AF88" s="69"/>
      <c r="AG88" s="44"/>
    </row>
    <row r="89" spans="1:33" ht="13.8" hidden="1" customHeight="1">
      <c r="A89" s="83"/>
      <c r="B89" s="62"/>
      <c r="C89" s="5"/>
      <c r="D89" s="5"/>
      <c r="E89" s="5"/>
      <c r="F89" s="5"/>
      <c r="G89" s="5"/>
      <c r="H89" s="5"/>
      <c r="I89" s="5"/>
      <c r="J89" s="5"/>
      <c r="K89" s="5"/>
      <c r="L89" s="6"/>
      <c r="M89" s="83"/>
      <c r="N89" s="65" t="str">
        <f t="shared" si="3"/>
        <v/>
      </c>
      <c r="O89" s="3" t="str">
        <f t="shared" si="6"/>
        <v/>
      </c>
      <c r="P89" s="3" t="str">
        <f t="shared" si="20"/>
        <v/>
      </c>
      <c r="Q89" s="3" t="str">
        <f t="shared" si="21"/>
        <v/>
      </c>
      <c r="R89" s="3" t="str">
        <f t="shared" si="22"/>
        <v/>
      </c>
      <c r="S89" s="3" t="str">
        <f t="shared" si="23"/>
        <v/>
      </c>
      <c r="T89" s="3" t="str">
        <f t="shared" si="14"/>
        <v/>
      </c>
      <c r="U89" s="3" t="str">
        <f t="shared" si="15"/>
        <v/>
      </c>
      <c r="V89" s="3" t="str">
        <f t="shared" si="16"/>
        <v/>
      </c>
      <c r="W89" s="3" t="str">
        <f t="shared" si="17"/>
        <v/>
      </c>
      <c r="X89" s="4" t="str">
        <f t="shared" si="13"/>
        <v/>
      </c>
      <c r="Y89" s="83"/>
      <c r="Z89" s="15" t="str">
        <f t="shared" si="18"/>
        <v/>
      </c>
      <c r="AA89" s="16" t="str">
        <f t="shared" si="19"/>
        <v/>
      </c>
      <c r="AB89" s="19"/>
      <c r="AC89" s="12" t="str">
        <f>IF(ISBLANK(C89),"",VLOOKUP(AD89,IF({1,0},AA:AA,Z:Z),2,0))</f>
        <v/>
      </c>
      <c r="AD89" s="14" t="str">
        <f>IF(ISBLANK(B89),"",SMALL(AA$7:AA$106,83))</f>
        <v/>
      </c>
      <c r="AE89" s="40"/>
      <c r="AF89" s="69"/>
      <c r="AG89" s="44"/>
    </row>
    <row r="90" spans="1:33" ht="13.8" hidden="1" customHeight="1">
      <c r="A90" s="83"/>
      <c r="B90" s="62"/>
      <c r="C90" s="5"/>
      <c r="D90" s="5"/>
      <c r="E90" s="5"/>
      <c r="F90" s="5"/>
      <c r="G90" s="5"/>
      <c r="H90" s="5"/>
      <c r="I90" s="5"/>
      <c r="J90" s="5"/>
      <c r="K90" s="5"/>
      <c r="L90" s="6"/>
      <c r="M90" s="83"/>
      <c r="N90" s="65" t="str">
        <f t="shared" si="3"/>
        <v/>
      </c>
      <c r="O90" s="3" t="str">
        <f t="shared" si="6"/>
        <v/>
      </c>
      <c r="P90" s="3" t="str">
        <f t="shared" si="20"/>
        <v/>
      </c>
      <c r="Q90" s="3" t="str">
        <f t="shared" si="21"/>
        <v/>
      </c>
      <c r="R90" s="3" t="str">
        <f t="shared" si="22"/>
        <v/>
      </c>
      <c r="S90" s="3" t="str">
        <f t="shared" si="23"/>
        <v/>
      </c>
      <c r="T90" s="3" t="str">
        <f t="shared" si="14"/>
        <v/>
      </c>
      <c r="U90" s="3" t="str">
        <f t="shared" si="15"/>
        <v/>
      </c>
      <c r="V90" s="3" t="str">
        <f t="shared" si="16"/>
        <v/>
      </c>
      <c r="W90" s="3" t="str">
        <f t="shared" si="17"/>
        <v/>
      </c>
      <c r="X90" s="4" t="str">
        <f t="shared" si="13"/>
        <v/>
      </c>
      <c r="Y90" s="83"/>
      <c r="Z90" s="15" t="str">
        <f t="shared" si="18"/>
        <v/>
      </c>
      <c r="AA90" s="16" t="str">
        <f t="shared" si="19"/>
        <v/>
      </c>
      <c r="AB90" s="19"/>
      <c r="AC90" s="12" t="str">
        <f>IF(ISBLANK(C90),"",VLOOKUP(AD90,IF({1,0},AA:AA,Z:Z),2,0))</f>
        <v/>
      </c>
      <c r="AD90" s="14" t="str">
        <f>IF(ISBLANK(B90),"",SMALL(AA$7:AA$106,84))</f>
        <v/>
      </c>
      <c r="AE90" s="40"/>
      <c r="AF90" s="69"/>
      <c r="AG90" s="44"/>
    </row>
    <row r="91" spans="1:33" ht="13.8" hidden="1" customHeight="1">
      <c r="A91" s="83"/>
      <c r="B91" s="62"/>
      <c r="C91" s="5"/>
      <c r="D91" s="5"/>
      <c r="E91" s="5"/>
      <c r="F91" s="5"/>
      <c r="G91" s="5"/>
      <c r="H91" s="5"/>
      <c r="I91" s="5"/>
      <c r="J91" s="5"/>
      <c r="K91" s="5"/>
      <c r="L91" s="6"/>
      <c r="M91" s="83"/>
      <c r="N91" s="65" t="str">
        <f t="shared" si="3"/>
        <v/>
      </c>
      <c r="O91" s="3" t="str">
        <f t="shared" si="6"/>
        <v/>
      </c>
      <c r="P91" s="3" t="str">
        <f t="shared" si="20"/>
        <v/>
      </c>
      <c r="Q91" s="3" t="str">
        <f t="shared" si="21"/>
        <v/>
      </c>
      <c r="R91" s="3" t="str">
        <f t="shared" si="22"/>
        <v/>
      </c>
      <c r="S91" s="3" t="str">
        <f t="shared" si="23"/>
        <v/>
      </c>
      <c r="T91" s="3" t="str">
        <f t="shared" si="14"/>
        <v/>
      </c>
      <c r="U91" s="3" t="str">
        <f t="shared" si="15"/>
        <v/>
      </c>
      <c r="V91" s="3" t="str">
        <f t="shared" si="16"/>
        <v/>
      </c>
      <c r="W91" s="3" t="str">
        <f t="shared" si="17"/>
        <v/>
      </c>
      <c r="X91" s="4" t="str">
        <f t="shared" si="13"/>
        <v/>
      </c>
      <c r="Y91" s="83"/>
      <c r="Z91" s="15" t="str">
        <f t="shared" si="18"/>
        <v/>
      </c>
      <c r="AA91" s="16" t="str">
        <f t="shared" si="19"/>
        <v/>
      </c>
      <c r="AB91" s="19"/>
      <c r="AC91" s="12" t="str">
        <f>IF(ISBLANK(C91),"",VLOOKUP(AD91,IF({1,0},AA:AA,Z:Z),2,0))</f>
        <v/>
      </c>
      <c r="AD91" s="14" t="str">
        <f>IF(ISBLANK(B91),"",SMALL(AA$7:AA$106,85))</f>
        <v/>
      </c>
      <c r="AE91" s="40"/>
      <c r="AF91" s="69"/>
      <c r="AG91" s="44"/>
    </row>
    <row r="92" spans="1:33" ht="13.8" hidden="1" customHeight="1">
      <c r="A92" s="83"/>
      <c r="B92" s="62"/>
      <c r="C92" s="5"/>
      <c r="D92" s="5"/>
      <c r="E92" s="5"/>
      <c r="F92" s="5"/>
      <c r="G92" s="5"/>
      <c r="H92" s="5"/>
      <c r="I92" s="5"/>
      <c r="J92" s="5"/>
      <c r="K92" s="5"/>
      <c r="L92" s="6"/>
      <c r="M92" s="83"/>
      <c r="N92" s="65" t="str">
        <f t="shared" si="3"/>
        <v/>
      </c>
      <c r="O92" s="3" t="str">
        <f t="shared" si="6"/>
        <v/>
      </c>
      <c r="P92" s="3" t="str">
        <f t="shared" si="20"/>
        <v/>
      </c>
      <c r="Q92" s="3" t="str">
        <f t="shared" si="21"/>
        <v/>
      </c>
      <c r="R92" s="3" t="str">
        <f t="shared" si="22"/>
        <v/>
      </c>
      <c r="S92" s="3" t="str">
        <f t="shared" si="23"/>
        <v/>
      </c>
      <c r="T92" s="3" t="str">
        <f t="shared" si="14"/>
        <v/>
      </c>
      <c r="U92" s="3" t="str">
        <f t="shared" si="15"/>
        <v/>
      </c>
      <c r="V92" s="3" t="str">
        <f t="shared" si="16"/>
        <v/>
      </c>
      <c r="W92" s="3" t="str">
        <f t="shared" si="17"/>
        <v/>
      </c>
      <c r="X92" s="4" t="str">
        <f t="shared" si="13"/>
        <v/>
      </c>
      <c r="Y92" s="83"/>
      <c r="Z92" s="15" t="str">
        <f t="shared" si="18"/>
        <v/>
      </c>
      <c r="AA92" s="16" t="str">
        <f t="shared" si="19"/>
        <v/>
      </c>
      <c r="AB92" s="19"/>
      <c r="AC92" s="12" t="str">
        <f>IF(ISBLANK(C92),"",VLOOKUP(AD92,IF({1,0},AA:AA,Z:Z),2,0))</f>
        <v/>
      </c>
      <c r="AD92" s="14" t="str">
        <f>IF(ISBLANK(B92),"",SMALL(AA$7:AA$106,86))</f>
        <v/>
      </c>
      <c r="AE92" s="40"/>
      <c r="AF92" s="69"/>
      <c r="AG92" s="44"/>
    </row>
    <row r="93" spans="1:33" ht="13.8" hidden="1" customHeight="1">
      <c r="A93" s="83"/>
      <c r="B93" s="62"/>
      <c r="C93" s="5"/>
      <c r="D93" s="5"/>
      <c r="E93" s="5"/>
      <c r="F93" s="5"/>
      <c r="G93" s="5"/>
      <c r="H93" s="5"/>
      <c r="I93" s="5"/>
      <c r="J93" s="5"/>
      <c r="K93" s="5"/>
      <c r="L93" s="6"/>
      <c r="M93" s="83"/>
      <c r="N93" s="65" t="str">
        <f t="shared" si="3"/>
        <v/>
      </c>
      <c r="O93" s="3" t="str">
        <f t="shared" si="6"/>
        <v/>
      </c>
      <c r="P93" s="3" t="str">
        <f t="shared" si="20"/>
        <v/>
      </c>
      <c r="Q93" s="3" t="str">
        <f t="shared" si="21"/>
        <v/>
      </c>
      <c r="R93" s="3" t="str">
        <f t="shared" si="22"/>
        <v/>
      </c>
      <c r="S93" s="3" t="str">
        <f t="shared" si="23"/>
        <v/>
      </c>
      <c r="T93" s="3" t="str">
        <f t="shared" si="14"/>
        <v/>
      </c>
      <c r="U93" s="3" t="str">
        <f t="shared" si="15"/>
        <v/>
      </c>
      <c r="V93" s="3" t="str">
        <f t="shared" si="16"/>
        <v/>
      </c>
      <c r="W93" s="3" t="str">
        <f t="shared" si="17"/>
        <v/>
      </c>
      <c r="X93" s="4" t="str">
        <f t="shared" si="13"/>
        <v/>
      </c>
      <c r="Y93" s="83"/>
      <c r="Z93" s="15" t="str">
        <f t="shared" si="18"/>
        <v/>
      </c>
      <c r="AA93" s="16" t="str">
        <f t="shared" si="19"/>
        <v/>
      </c>
      <c r="AB93" s="19"/>
      <c r="AC93" s="12" t="str">
        <f>IF(ISBLANK(C93),"",VLOOKUP(AD93,IF({1,0},AA:AA,Z:Z),2,0))</f>
        <v/>
      </c>
      <c r="AD93" s="14" t="str">
        <f>IF(ISBLANK(B93),"",SMALL(AA$7:AA$106,87))</f>
        <v/>
      </c>
      <c r="AE93" s="40"/>
      <c r="AF93" s="69"/>
      <c r="AG93" s="44"/>
    </row>
    <row r="94" spans="1:33" ht="13.8" hidden="1" customHeight="1">
      <c r="A94" s="83"/>
      <c r="B94" s="62"/>
      <c r="C94" s="5"/>
      <c r="D94" s="5"/>
      <c r="E94" s="5"/>
      <c r="F94" s="5"/>
      <c r="G94" s="5"/>
      <c r="H94" s="5"/>
      <c r="I94" s="5"/>
      <c r="J94" s="5"/>
      <c r="K94" s="5"/>
      <c r="L94" s="6"/>
      <c r="M94" s="83"/>
      <c r="N94" s="65" t="str">
        <f t="shared" si="3"/>
        <v/>
      </c>
      <c r="O94" s="3" t="str">
        <f t="shared" si="6"/>
        <v/>
      </c>
      <c r="P94" s="3" t="str">
        <f t="shared" si="20"/>
        <v/>
      </c>
      <c r="Q94" s="3" t="str">
        <f t="shared" si="21"/>
        <v/>
      </c>
      <c r="R94" s="3" t="str">
        <f t="shared" si="22"/>
        <v/>
      </c>
      <c r="S94" s="3" t="str">
        <f t="shared" si="23"/>
        <v/>
      </c>
      <c r="T94" s="3" t="str">
        <f t="shared" si="14"/>
        <v/>
      </c>
      <c r="U94" s="3" t="str">
        <f t="shared" si="15"/>
        <v/>
      </c>
      <c r="V94" s="3" t="str">
        <f t="shared" si="16"/>
        <v/>
      </c>
      <c r="W94" s="3" t="str">
        <f t="shared" si="17"/>
        <v/>
      </c>
      <c r="X94" s="4" t="str">
        <f t="shared" si="13"/>
        <v/>
      </c>
      <c r="Y94" s="83"/>
      <c r="Z94" s="15" t="str">
        <f t="shared" si="18"/>
        <v/>
      </c>
      <c r="AA94" s="16" t="str">
        <f t="shared" si="19"/>
        <v/>
      </c>
      <c r="AB94" s="19"/>
      <c r="AC94" s="12" t="str">
        <f>IF(ISBLANK(C94),"",VLOOKUP(AD94,IF({1,0},AA:AA,Z:Z),2,0))</f>
        <v/>
      </c>
      <c r="AD94" s="14" t="str">
        <f>IF(ISBLANK(B94),"",SMALL(AA$7:AA$106,88))</f>
        <v/>
      </c>
      <c r="AE94" s="40"/>
      <c r="AF94" s="69"/>
      <c r="AG94" s="44"/>
    </row>
    <row r="95" spans="1:33" ht="13.8" hidden="1" customHeight="1">
      <c r="A95" s="83"/>
      <c r="B95" s="62"/>
      <c r="C95" s="5"/>
      <c r="D95" s="5"/>
      <c r="E95" s="5"/>
      <c r="F95" s="5"/>
      <c r="G95" s="5"/>
      <c r="H95" s="5"/>
      <c r="I95" s="5"/>
      <c r="J95" s="5"/>
      <c r="K95" s="5"/>
      <c r="L95" s="6"/>
      <c r="M95" s="83"/>
      <c r="N95" s="65" t="str">
        <f t="shared" si="3"/>
        <v/>
      </c>
      <c r="O95" s="3" t="str">
        <f t="shared" si="6"/>
        <v/>
      </c>
      <c r="P95" s="3" t="str">
        <f t="shared" si="20"/>
        <v/>
      </c>
      <c r="Q95" s="3" t="str">
        <f t="shared" si="21"/>
        <v/>
      </c>
      <c r="R95" s="3" t="str">
        <f t="shared" si="22"/>
        <v/>
      </c>
      <c r="S95" s="3" t="str">
        <f t="shared" si="23"/>
        <v/>
      </c>
      <c r="T95" s="3" t="str">
        <f t="shared" si="14"/>
        <v/>
      </c>
      <c r="U95" s="3" t="str">
        <f t="shared" si="15"/>
        <v/>
      </c>
      <c r="V95" s="3" t="str">
        <f t="shared" si="16"/>
        <v/>
      </c>
      <c r="W95" s="3" t="str">
        <f t="shared" si="17"/>
        <v/>
      </c>
      <c r="X95" s="4" t="str">
        <f t="shared" si="13"/>
        <v/>
      </c>
      <c r="Y95" s="83"/>
      <c r="Z95" s="15" t="str">
        <f t="shared" si="18"/>
        <v/>
      </c>
      <c r="AA95" s="16" t="str">
        <f t="shared" si="19"/>
        <v/>
      </c>
      <c r="AB95" s="19"/>
      <c r="AC95" s="12" t="str">
        <f>IF(ISBLANK(C95),"",VLOOKUP(AD95,IF({1,0},AA:AA,Z:Z),2,0))</f>
        <v/>
      </c>
      <c r="AD95" s="14" t="str">
        <f>IF(ISBLANK(B95),"",SMALL(AA$7:AA$106,89))</f>
        <v/>
      </c>
      <c r="AE95" s="40"/>
      <c r="AF95" s="69"/>
      <c r="AG95" s="44"/>
    </row>
    <row r="96" spans="1:33" ht="13.8" hidden="1" customHeight="1">
      <c r="A96" s="83"/>
      <c r="B96" s="62"/>
      <c r="C96" s="5"/>
      <c r="D96" s="5"/>
      <c r="E96" s="5"/>
      <c r="F96" s="5"/>
      <c r="G96" s="5"/>
      <c r="H96" s="5"/>
      <c r="I96" s="5"/>
      <c r="J96" s="5"/>
      <c r="K96" s="5"/>
      <c r="L96" s="6"/>
      <c r="M96" s="83"/>
      <c r="N96" s="65" t="str">
        <f t="shared" si="3"/>
        <v/>
      </c>
      <c r="O96" s="3" t="str">
        <f t="shared" si="6"/>
        <v/>
      </c>
      <c r="P96" s="3" t="str">
        <f t="shared" si="20"/>
        <v/>
      </c>
      <c r="Q96" s="3" t="str">
        <f t="shared" si="21"/>
        <v/>
      </c>
      <c r="R96" s="3" t="str">
        <f t="shared" si="22"/>
        <v/>
      </c>
      <c r="S96" s="3" t="str">
        <f t="shared" si="23"/>
        <v/>
      </c>
      <c r="T96" s="3" t="str">
        <f t="shared" si="14"/>
        <v/>
      </c>
      <c r="U96" s="3" t="str">
        <f t="shared" si="15"/>
        <v/>
      </c>
      <c r="V96" s="3" t="str">
        <f t="shared" si="16"/>
        <v/>
      </c>
      <c r="W96" s="3" t="str">
        <f t="shared" si="17"/>
        <v/>
      </c>
      <c r="X96" s="4" t="str">
        <f t="shared" si="13"/>
        <v/>
      </c>
      <c r="Y96" s="83"/>
      <c r="Z96" s="15" t="str">
        <f t="shared" si="18"/>
        <v/>
      </c>
      <c r="AA96" s="16" t="str">
        <f t="shared" si="19"/>
        <v/>
      </c>
      <c r="AB96" s="19"/>
      <c r="AC96" s="12" t="str">
        <f>IF(ISBLANK(C96),"",VLOOKUP(AD96,IF({1,0},AA:AA,Z:Z),2,0))</f>
        <v/>
      </c>
      <c r="AD96" s="14" t="str">
        <f>IF(ISBLANK(B96),"",SMALL(AA$7:AA$106,90))</f>
        <v/>
      </c>
      <c r="AE96" s="40"/>
      <c r="AF96" s="69"/>
      <c r="AG96" s="44"/>
    </row>
    <row r="97" spans="1:33" ht="13.8" hidden="1" customHeight="1">
      <c r="A97" s="83"/>
      <c r="B97" s="62"/>
      <c r="C97" s="5"/>
      <c r="D97" s="5"/>
      <c r="E97" s="5"/>
      <c r="F97" s="5"/>
      <c r="G97" s="5"/>
      <c r="H97" s="5"/>
      <c r="I97" s="5"/>
      <c r="J97" s="5"/>
      <c r="K97" s="5"/>
      <c r="L97" s="6"/>
      <c r="M97" s="83"/>
      <c r="N97" s="65" t="str">
        <f t="shared" si="3"/>
        <v/>
      </c>
      <c r="O97" s="3" t="str">
        <f t="shared" si="6"/>
        <v/>
      </c>
      <c r="P97" s="3" t="str">
        <f t="shared" si="20"/>
        <v/>
      </c>
      <c r="Q97" s="3" t="str">
        <f t="shared" si="21"/>
        <v/>
      </c>
      <c r="R97" s="3" t="str">
        <f t="shared" si="22"/>
        <v/>
      </c>
      <c r="S97" s="3" t="str">
        <f t="shared" si="23"/>
        <v/>
      </c>
      <c r="T97" s="3" t="str">
        <f t="shared" si="14"/>
        <v/>
      </c>
      <c r="U97" s="3" t="str">
        <f t="shared" si="15"/>
        <v/>
      </c>
      <c r="V97" s="3" t="str">
        <f t="shared" si="16"/>
        <v/>
      </c>
      <c r="W97" s="3" t="str">
        <f t="shared" si="17"/>
        <v/>
      </c>
      <c r="X97" s="4" t="str">
        <f t="shared" si="13"/>
        <v/>
      </c>
      <c r="Y97" s="83"/>
      <c r="Z97" s="15" t="str">
        <f t="shared" si="18"/>
        <v/>
      </c>
      <c r="AA97" s="16" t="str">
        <f t="shared" si="19"/>
        <v/>
      </c>
      <c r="AB97" s="19"/>
      <c r="AC97" s="12" t="str">
        <f>IF(ISBLANK(C97),"",VLOOKUP(AD97,IF({1,0},AA:AA,Z:Z),2,0))</f>
        <v/>
      </c>
      <c r="AD97" s="14" t="str">
        <f>IF(ISBLANK(B97),"",SMALL(AA$7:AA$106,91))</f>
        <v/>
      </c>
      <c r="AE97" s="40"/>
      <c r="AF97" s="69"/>
      <c r="AG97" s="44"/>
    </row>
    <row r="98" spans="1:33" ht="13.8" hidden="1" customHeight="1">
      <c r="A98" s="83"/>
      <c r="B98" s="62"/>
      <c r="C98" s="5"/>
      <c r="D98" s="5"/>
      <c r="E98" s="5"/>
      <c r="F98" s="5"/>
      <c r="G98" s="5"/>
      <c r="H98" s="5"/>
      <c r="I98" s="5"/>
      <c r="J98" s="5"/>
      <c r="K98" s="5"/>
      <c r="L98" s="6"/>
      <c r="M98" s="83"/>
      <c r="N98" s="65" t="str">
        <f t="shared" si="3"/>
        <v/>
      </c>
      <c r="O98" s="3" t="str">
        <f t="shared" si="6"/>
        <v/>
      </c>
      <c r="P98" s="3" t="str">
        <f t="shared" si="20"/>
        <v/>
      </c>
      <c r="Q98" s="3" t="str">
        <f t="shared" si="21"/>
        <v/>
      </c>
      <c r="R98" s="3" t="str">
        <f t="shared" si="22"/>
        <v/>
      </c>
      <c r="S98" s="3" t="str">
        <f t="shared" si="23"/>
        <v/>
      </c>
      <c r="T98" s="3" t="str">
        <f t="shared" si="14"/>
        <v/>
      </c>
      <c r="U98" s="3" t="str">
        <f t="shared" si="15"/>
        <v/>
      </c>
      <c r="V98" s="3" t="str">
        <f t="shared" si="16"/>
        <v/>
      </c>
      <c r="W98" s="3" t="str">
        <f t="shared" si="17"/>
        <v/>
      </c>
      <c r="X98" s="4" t="str">
        <f t="shared" si="13"/>
        <v/>
      </c>
      <c r="Y98" s="83"/>
      <c r="Z98" s="15" t="str">
        <f t="shared" si="18"/>
        <v/>
      </c>
      <c r="AA98" s="16" t="str">
        <f t="shared" si="19"/>
        <v/>
      </c>
      <c r="AB98" s="19"/>
      <c r="AC98" s="12" t="str">
        <f>IF(ISBLANK(C98),"",VLOOKUP(AD98,IF({1,0},AA:AA,Z:Z),2,0))</f>
        <v/>
      </c>
      <c r="AD98" s="14" t="str">
        <f>IF(ISBLANK(B98),"",SMALL(AA$7:AA$106,92))</f>
        <v/>
      </c>
      <c r="AE98" s="40"/>
      <c r="AF98" s="69"/>
      <c r="AG98" s="44"/>
    </row>
    <row r="99" spans="1:33" ht="13.8" hidden="1" customHeight="1">
      <c r="A99" s="83"/>
      <c r="B99" s="62"/>
      <c r="C99" s="5"/>
      <c r="D99" s="5"/>
      <c r="E99" s="5"/>
      <c r="F99" s="5"/>
      <c r="G99" s="5"/>
      <c r="H99" s="5"/>
      <c r="I99" s="5"/>
      <c r="J99" s="5"/>
      <c r="K99" s="5"/>
      <c r="L99" s="6"/>
      <c r="M99" s="83"/>
      <c r="N99" s="65" t="str">
        <f t="shared" si="3"/>
        <v/>
      </c>
      <c r="O99" s="3" t="str">
        <f t="shared" si="6"/>
        <v/>
      </c>
      <c r="P99" s="3" t="str">
        <f t="shared" si="20"/>
        <v/>
      </c>
      <c r="Q99" s="3" t="str">
        <f t="shared" si="21"/>
        <v/>
      </c>
      <c r="R99" s="3" t="str">
        <f t="shared" si="22"/>
        <v/>
      </c>
      <c r="S99" s="3" t="str">
        <f t="shared" si="23"/>
        <v/>
      </c>
      <c r="T99" s="3" t="str">
        <f t="shared" si="14"/>
        <v/>
      </c>
      <c r="U99" s="3" t="str">
        <f t="shared" si="15"/>
        <v/>
      </c>
      <c r="V99" s="3" t="str">
        <f t="shared" si="16"/>
        <v/>
      </c>
      <c r="W99" s="3" t="str">
        <f t="shared" si="17"/>
        <v/>
      </c>
      <c r="X99" s="4" t="str">
        <f t="shared" si="13"/>
        <v/>
      </c>
      <c r="Y99" s="83"/>
      <c r="Z99" s="15" t="str">
        <f t="shared" si="18"/>
        <v/>
      </c>
      <c r="AA99" s="16" t="str">
        <f t="shared" si="19"/>
        <v/>
      </c>
      <c r="AB99" s="19"/>
      <c r="AC99" s="12" t="str">
        <f>IF(ISBLANK(C99),"",VLOOKUP(AD99,IF({1,0},AA:AA,Z:Z),2,0))</f>
        <v/>
      </c>
      <c r="AD99" s="14" t="str">
        <f>IF(ISBLANK(B99),"",SMALL(AA$7:AA$106,93))</f>
        <v/>
      </c>
      <c r="AE99" s="40"/>
      <c r="AF99" s="69"/>
      <c r="AG99" s="44"/>
    </row>
    <row r="100" spans="1:33" ht="13.8" hidden="1" customHeight="1">
      <c r="A100" s="83"/>
      <c r="B100" s="62"/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83"/>
      <c r="N100" s="65" t="str">
        <f t="shared" si="3"/>
        <v/>
      </c>
      <c r="O100" s="3" t="str">
        <f t="shared" si="6"/>
        <v/>
      </c>
      <c r="P100" s="3" t="str">
        <f t="shared" si="20"/>
        <v/>
      </c>
      <c r="Q100" s="3" t="str">
        <f t="shared" si="21"/>
        <v/>
      </c>
      <c r="R100" s="3" t="str">
        <f t="shared" si="22"/>
        <v/>
      </c>
      <c r="S100" s="3" t="str">
        <f t="shared" si="23"/>
        <v/>
      </c>
      <c r="T100" s="3" t="str">
        <f t="shared" si="14"/>
        <v/>
      </c>
      <c r="U100" s="3" t="str">
        <f t="shared" si="15"/>
        <v/>
      </c>
      <c r="V100" s="3" t="str">
        <f t="shared" si="16"/>
        <v/>
      </c>
      <c r="W100" s="3" t="str">
        <f t="shared" si="17"/>
        <v/>
      </c>
      <c r="X100" s="4" t="str">
        <f t="shared" si="13"/>
        <v/>
      </c>
      <c r="Y100" s="83"/>
      <c r="Z100" s="15" t="str">
        <f t="shared" si="18"/>
        <v/>
      </c>
      <c r="AA100" s="16" t="str">
        <f t="shared" si="19"/>
        <v/>
      </c>
      <c r="AB100" s="19"/>
      <c r="AC100" s="12" t="str">
        <f>IF(ISBLANK(C100),"",VLOOKUP(AD100,IF({1,0},AA:AA,Z:Z),2,0))</f>
        <v/>
      </c>
      <c r="AD100" s="14" t="str">
        <f>IF(ISBLANK(B100),"",SMALL(AA$7:AA$106,94))</f>
        <v/>
      </c>
      <c r="AE100" s="40"/>
      <c r="AF100" s="69"/>
      <c r="AG100" s="44"/>
    </row>
    <row r="101" spans="1:33" ht="13.8" hidden="1" customHeight="1">
      <c r="A101" s="83"/>
      <c r="B101" s="62"/>
      <c r="C101" s="5"/>
      <c r="D101" s="5"/>
      <c r="E101" s="5"/>
      <c r="F101" s="5"/>
      <c r="G101" s="5"/>
      <c r="H101" s="5"/>
      <c r="I101" s="5"/>
      <c r="J101" s="5"/>
      <c r="K101" s="5"/>
      <c r="L101" s="6"/>
      <c r="M101" s="83"/>
      <c r="N101" s="65" t="str">
        <f t="shared" si="3"/>
        <v/>
      </c>
      <c r="O101" s="3" t="str">
        <f t="shared" si="6"/>
        <v/>
      </c>
      <c r="P101" s="3" t="str">
        <f t="shared" si="20"/>
        <v/>
      </c>
      <c r="Q101" s="3" t="str">
        <f t="shared" si="21"/>
        <v/>
      </c>
      <c r="R101" s="3" t="str">
        <f t="shared" si="22"/>
        <v/>
      </c>
      <c r="S101" s="3" t="str">
        <f t="shared" si="23"/>
        <v/>
      </c>
      <c r="T101" s="3" t="str">
        <f t="shared" si="14"/>
        <v/>
      </c>
      <c r="U101" s="3" t="str">
        <f t="shared" si="15"/>
        <v/>
      </c>
      <c r="V101" s="3" t="str">
        <f t="shared" si="16"/>
        <v/>
      </c>
      <c r="W101" s="3" t="str">
        <f t="shared" si="17"/>
        <v/>
      </c>
      <c r="X101" s="4" t="str">
        <f t="shared" si="13"/>
        <v/>
      </c>
      <c r="Y101" s="83"/>
      <c r="Z101" s="15" t="str">
        <f t="shared" si="18"/>
        <v/>
      </c>
      <c r="AA101" s="16" t="str">
        <f t="shared" si="19"/>
        <v/>
      </c>
      <c r="AB101" s="19"/>
      <c r="AC101" s="12" t="str">
        <f>IF(ISBLANK(C101),"",VLOOKUP(AD101,IF({1,0},AA:AA,Z:Z),2,0))</f>
        <v/>
      </c>
      <c r="AD101" s="14" t="str">
        <f>IF(ISBLANK(B101),"",SMALL(AA$7:AA$106,95))</f>
        <v/>
      </c>
      <c r="AE101" s="40"/>
      <c r="AF101" s="69"/>
      <c r="AG101" s="44"/>
    </row>
    <row r="102" spans="1:33" ht="13.8" hidden="1" customHeight="1">
      <c r="A102" s="83"/>
      <c r="B102" s="62"/>
      <c r="C102" s="5"/>
      <c r="D102" s="5"/>
      <c r="E102" s="5"/>
      <c r="F102" s="5"/>
      <c r="G102" s="5"/>
      <c r="H102" s="5"/>
      <c r="I102" s="5"/>
      <c r="J102" s="5"/>
      <c r="K102" s="5"/>
      <c r="L102" s="6"/>
      <c r="M102" s="83"/>
      <c r="N102" s="65" t="str">
        <f t="shared" ref="N102:N106" si="24">IF(ISBLANK(C102),"",B102)</f>
        <v/>
      </c>
      <c r="O102" s="3" t="str">
        <f t="shared" ref="O102:O106" si="25">IF(ISBLANK(C102),"",(C102-MIN(C$7:C$106))*(1/(MAX(C$7:C$106)-MIN(C$7:C$106))))</f>
        <v/>
      </c>
      <c r="P102" s="3" t="str">
        <f t="shared" ref="P102:P106" si="26">IF(ISBLANK(D102),"",(D102-MIN(D$7:D$106))*(1/(MAX(D$7:D$106)-MIN(D$7:D$106))))</f>
        <v/>
      </c>
      <c r="Q102" s="3" t="str">
        <f t="shared" ref="Q102:Q106" si="27">IF(ISBLANK(E102),"",(E102-MIN(E$7:E$106))*(1/(MAX(E$7:E$106)-MIN(E$7:E$106))))</f>
        <v/>
      </c>
      <c r="R102" s="3" t="str">
        <f t="shared" ref="R102:R106" si="28">IF(ISBLANK(F102),"",(F102-MIN(F$7:F$106))*(1/(MAX(F$7:F$106)-MIN(F$7:F$106))))</f>
        <v/>
      </c>
      <c r="S102" s="3" t="str">
        <f t="shared" ref="S102:S106" si="29">IF(ISBLANK(G102),"",(G102-MIN(G$7:G$106))*(1/(MAX(G$7:G$106)-MIN(G$7:G$106))))</f>
        <v/>
      </c>
      <c r="T102" s="3" t="str">
        <f t="shared" ref="T102:T106" si="30">IF(ISBLANK(H102),"",(H102-MIN(H$7:H$106))*(1/(MAX(H$7:H$106)-MIN(H$7:H$106))))</f>
        <v/>
      </c>
      <c r="U102" s="3" t="str">
        <f t="shared" ref="U102:U106" si="31">IF(ISBLANK(I102),"",(I102-MIN(I$7:I$106))*(1/(MAX(I$7:I$106)-MIN(I$7:I$106))))</f>
        <v/>
      </c>
      <c r="V102" s="3" t="str">
        <f t="shared" ref="V102:V106" si="32">IF(ISBLANK(J102),"",(J102-MIN(J$7:J$106))*(1/(MAX(J$7:J$106)-MIN(J$7:J$106))))</f>
        <v/>
      </c>
      <c r="W102" s="3" t="str">
        <f t="shared" ref="W102:W106" si="33">IF(ISBLANK(K102),"",(K102-MIN(K$7:K$106))*(1/(MAX(K$7:K$106)-MIN(K$7:K$106))))</f>
        <v/>
      </c>
      <c r="X102" s="4" t="str">
        <f t="shared" ref="X102:X106" si="34">IF(ISBLANK(L102),"",(L102-MIN(L$7:L$106))*(1/(MAX(L$7:L$106)-MIN(L$7:L$106))))</f>
        <v/>
      </c>
      <c r="Y102" s="83"/>
      <c r="Z102" s="15" t="str">
        <f t="shared" si="18"/>
        <v/>
      </c>
      <c r="AA102" s="16" t="str">
        <f t="shared" si="19"/>
        <v/>
      </c>
      <c r="AB102" s="19"/>
      <c r="AC102" s="12" t="str">
        <f>IF(ISBLANK(C102),"",VLOOKUP(AD102,IF({1,0},AA:AA,Z:Z),2,0))</f>
        <v/>
      </c>
      <c r="AD102" s="14" t="str">
        <f>IF(ISBLANK(B102),"",SMALL(AA$7:AA$106,96))</f>
        <v/>
      </c>
      <c r="AE102" s="40"/>
      <c r="AF102" s="69"/>
      <c r="AG102" s="44"/>
    </row>
    <row r="103" spans="1:33" ht="13.8" hidden="1" customHeight="1">
      <c r="A103" s="83"/>
      <c r="B103" s="62"/>
      <c r="C103" s="5"/>
      <c r="D103" s="5"/>
      <c r="E103" s="5"/>
      <c r="F103" s="5"/>
      <c r="G103" s="5"/>
      <c r="H103" s="5"/>
      <c r="I103" s="5"/>
      <c r="J103" s="5"/>
      <c r="K103" s="5"/>
      <c r="L103" s="6"/>
      <c r="M103" s="83"/>
      <c r="N103" s="65" t="str">
        <f t="shared" si="24"/>
        <v/>
      </c>
      <c r="O103" s="3" t="str">
        <f t="shared" si="25"/>
        <v/>
      </c>
      <c r="P103" s="3" t="str">
        <f t="shared" si="26"/>
        <v/>
      </c>
      <c r="Q103" s="3" t="str">
        <f t="shared" si="27"/>
        <v/>
      </c>
      <c r="R103" s="3" t="str">
        <f t="shared" si="28"/>
        <v/>
      </c>
      <c r="S103" s="3" t="str">
        <f t="shared" si="29"/>
        <v/>
      </c>
      <c r="T103" s="3" t="str">
        <f t="shared" si="30"/>
        <v/>
      </c>
      <c r="U103" s="3" t="str">
        <f t="shared" si="31"/>
        <v/>
      </c>
      <c r="V103" s="3" t="str">
        <f t="shared" si="32"/>
        <v/>
      </c>
      <c r="W103" s="3" t="str">
        <f t="shared" si="33"/>
        <v/>
      </c>
      <c r="X103" s="4" t="str">
        <f t="shared" si="34"/>
        <v/>
      </c>
      <c r="Y103" s="83"/>
      <c r="Z103" s="15" t="str">
        <f t="shared" si="18"/>
        <v/>
      </c>
      <c r="AA103" s="16" t="str">
        <f t="shared" si="19"/>
        <v/>
      </c>
      <c r="AB103" s="19"/>
      <c r="AC103" s="12" t="str">
        <f>IF(ISBLANK(C103),"",VLOOKUP(AD103,IF({1,0},AA:AA,Z:Z),2,0))</f>
        <v/>
      </c>
      <c r="AD103" s="14" t="str">
        <f>IF(ISBLANK(B103),"",SMALL(AA$7:AA$106,97))</f>
        <v/>
      </c>
      <c r="AE103" s="40"/>
      <c r="AF103" s="69"/>
      <c r="AG103" s="44"/>
    </row>
    <row r="104" spans="1:33" ht="13.8" hidden="1" customHeight="1">
      <c r="A104" s="83"/>
      <c r="B104" s="62"/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83"/>
      <c r="N104" s="65" t="str">
        <f t="shared" si="24"/>
        <v/>
      </c>
      <c r="O104" s="3" t="str">
        <f t="shared" si="25"/>
        <v/>
      </c>
      <c r="P104" s="3" t="str">
        <f t="shared" si="26"/>
        <v/>
      </c>
      <c r="Q104" s="3" t="str">
        <f t="shared" si="27"/>
        <v/>
      </c>
      <c r="R104" s="3" t="str">
        <f t="shared" si="28"/>
        <v/>
      </c>
      <c r="S104" s="3" t="str">
        <f t="shared" si="29"/>
        <v/>
      </c>
      <c r="T104" s="3" t="str">
        <f t="shared" si="30"/>
        <v/>
      </c>
      <c r="U104" s="3" t="str">
        <f t="shared" si="31"/>
        <v/>
      </c>
      <c r="V104" s="3" t="str">
        <f t="shared" si="32"/>
        <v/>
      </c>
      <c r="W104" s="3" t="str">
        <f t="shared" si="33"/>
        <v/>
      </c>
      <c r="X104" s="4" t="str">
        <f t="shared" si="34"/>
        <v/>
      </c>
      <c r="Y104" s="83"/>
      <c r="Z104" s="15" t="str">
        <f t="shared" si="18"/>
        <v/>
      </c>
      <c r="AA104" s="16" t="str">
        <f t="shared" si="19"/>
        <v/>
      </c>
      <c r="AB104" s="19"/>
      <c r="AC104" s="12" t="str">
        <f>IF(ISBLANK(C104),"",VLOOKUP(AD104,IF({1,0},AA:AA,Z:Z),2,0))</f>
        <v/>
      </c>
      <c r="AD104" s="14" t="str">
        <f>IF(ISBLANK(B104),"",SMALL(AA$7:AA$106,98))</f>
        <v/>
      </c>
      <c r="AE104" s="40"/>
      <c r="AF104" s="69"/>
      <c r="AG104" s="44"/>
    </row>
    <row r="105" spans="1:33" ht="13.8" customHeight="1">
      <c r="A105" s="83"/>
      <c r="B105" s="63"/>
      <c r="C105" s="24"/>
      <c r="D105" s="24"/>
      <c r="E105" s="24"/>
      <c r="F105" s="24"/>
      <c r="G105" s="24"/>
      <c r="H105" s="24"/>
      <c r="I105" s="24"/>
      <c r="J105" s="24"/>
      <c r="K105" s="24"/>
      <c r="L105" s="25"/>
      <c r="M105" s="83"/>
      <c r="N105" s="65" t="str">
        <f t="shared" si="24"/>
        <v/>
      </c>
      <c r="O105" s="3" t="str">
        <f t="shared" si="25"/>
        <v/>
      </c>
      <c r="P105" s="3" t="str">
        <f t="shared" si="26"/>
        <v/>
      </c>
      <c r="Q105" s="3" t="str">
        <f t="shared" si="27"/>
        <v/>
      </c>
      <c r="R105" s="3" t="str">
        <f t="shared" si="28"/>
        <v/>
      </c>
      <c r="S105" s="3" t="str">
        <f t="shared" si="29"/>
        <v/>
      </c>
      <c r="T105" s="3" t="str">
        <f t="shared" si="30"/>
        <v/>
      </c>
      <c r="U105" s="3" t="str">
        <f t="shared" si="31"/>
        <v/>
      </c>
      <c r="V105" s="3" t="str">
        <f t="shared" si="32"/>
        <v/>
      </c>
      <c r="W105" s="3" t="str">
        <f t="shared" si="33"/>
        <v/>
      </c>
      <c r="X105" s="4" t="str">
        <f t="shared" si="34"/>
        <v/>
      </c>
      <c r="Y105" s="83"/>
      <c r="Z105" s="15" t="str">
        <f t="shared" si="18"/>
        <v/>
      </c>
      <c r="AA105" s="16" t="str">
        <f t="shared" si="19"/>
        <v/>
      </c>
      <c r="AB105" s="19"/>
      <c r="AC105" s="12" t="str">
        <f>IF(ISBLANK(C105),"",VLOOKUP(AD105,IF({1,0},AA:AA,Z:Z),2,0))</f>
        <v/>
      </c>
      <c r="AD105" s="14" t="str">
        <f>IF(ISBLANK(B105),"",SMALL(AA$7:AA$106,99))</f>
        <v/>
      </c>
      <c r="AE105" s="40"/>
      <c r="AF105" s="69"/>
      <c r="AG105" s="44"/>
    </row>
    <row r="106" spans="1:33" ht="14.4" customHeight="1" thickBot="1">
      <c r="A106" s="83"/>
      <c r="B106" s="63"/>
      <c r="C106" s="24"/>
      <c r="D106" s="24"/>
      <c r="E106" s="24"/>
      <c r="F106" s="24"/>
      <c r="G106" s="24"/>
      <c r="H106" s="24"/>
      <c r="I106" s="24"/>
      <c r="J106" s="24"/>
      <c r="K106" s="24"/>
      <c r="L106" s="25"/>
      <c r="M106" s="83"/>
      <c r="N106" s="65" t="str">
        <f t="shared" si="24"/>
        <v/>
      </c>
      <c r="O106" s="3" t="str">
        <f t="shared" si="25"/>
        <v/>
      </c>
      <c r="P106" s="3" t="str">
        <f t="shared" si="26"/>
        <v/>
      </c>
      <c r="Q106" s="3" t="str">
        <f t="shared" si="27"/>
        <v/>
      </c>
      <c r="R106" s="3" t="str">
        <f t="shared" si="28"/>
        <v/>
      </c>
      <c r="S106" s="3" t="str">
        <f t="shared" si="29"/>
        <v/>
      </c>
      <c r="T106" s="3" t="str">
        <f t="shared" si="30"/>
        <v/>
      </c>
      <c r="U106" s="3" t="str">
        <f t="shared" si="31"/>
        <v/>
      </c>
      <c r="V106" s="3" t="str">
        <f t="shared" si="32"/>
        <v/>
      </c>
      <c r="W106" s="3" t="str">
        <f t="shared" si="33"/>
        <v/>
      </c>
      <c r="X106" s="4" t="str">
        <f t="shared" si="34"/>
        <v/>
      </c>
      <c r="Y106" s="83"/>
      <c r="Z106" s="15" t="str">
        <f t="shared" si="18"/>
        <v/>
      </c>
      <c r="AA106" s="16" t="str">
        <f t="shared" si="19"/>
        <v/>
      </c>
      <c r="AB106" s="19"/>
      <c r="AC106" s="12" t="str">
        <f>IF(ISBLANK(C106),"",VLOOKUP(AD106,IF({1,0},AA:AA,Z:Z),2,0))</f>
        <v/>
      </c>
      <c r="AD106" s="14" t="str">
        <f>IF(ISBLANK(B106),"",SMALL(AA$7:AA$106,100))</f>
        <v/>
      </c>
      <c r="AE106" s="40"/>
      <c r="AF106" s="69"/>
      <c r="AG106" s="44"/>
    </row>
    <row r="107" spans="1:33" s="28" customFormat="1" ht="16.8" customHeight="1" thickBot="1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9"/>
      <c r="AF107" s="70"/>
      <c r="AG107" s="45"/>
    </row>
    <row r="108" spans="1:33" s="46" customFormat="1" ht="22.8" customHeight="1" thickBot="1">
      <c r="A108" s="52" t="s">
        <v>38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66"/>
      <c r="AG108" s="50"/>
    </row>
    <row r="109" spans="1:33" s="56" customFormat="1" ht="19.8" customHeight="1">
      <c r="A109" s="53" t="s">
        <v>34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71"/>
      <c r="AG109" s="55"/>
    </row>
    <row r="110" spans="1:33" s="56" customFormat="1" ht="19.8" customHeight="1">
      <c r="A110" s="53" t="s">
        <v>35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71"/>
      <c r="AG110" s="55"/>
    </row>
    <row r="111" spans="1:33" s="56" customFormat="1" ht="19.8" customHeight="1">
      <c r="A111" s="53" t="s">
        <v>36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71"/>
      <c r="AG111" s="55"/>
    </row>
    <row r="112" spans="1:33" s="56" customFormat="1" ht="19.8" customHeight="1" thickBot="1">
      <c r="A112" s="57" t="s">
        <v>37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72"/>
      <c r="AG112" s="59"/>
    </row>
  </sheetData>
  <sortState ref="AC1:AD35">
    <sortCondition ref="AD1"/>
  </sortState>
  <mergeCells count="4">
    <mergeCell ref="A7:A106"/>
    <mergeCell ref="M7:M106"/>
    <mergeCell ref="Y7:Y106"/>
    <mergeCell ref="AC6:AD6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zoomScale="70" zoomScaleNormal="70" zoomScaleSheetLayoutView="70" workbookViewId="0">
      <selection activeCell="V21" sqref="V21"/>
    </sheetView>
  </sheetViews>
  <sheetFormatPr defaultRowHeight="14.4"/>
  <sheetData>
    <row r="1" spans="1:27" s="56" customFormat="1" ht="26.4" customHeight="1" thickBot="1">
      <c r="A1" s="89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8"/>
    </row>
    <row r="2" spans="1:27" s="30" customFormat="1" ht="24.6" customHeight="1" thickBot="1">
      <c r="A2" s="51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</row>
    <row r="3" spans="1:27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</row>
    <row r="4" spans="1:27" s="60" customFormat="1" ht="18">
      <c r="A4" s="93" t="s">
        <v>28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/>
    </row>
    <row r="5" spans="1:27" s="60" customFormat="1" ht="18">
      <c r="A5" s="93" t="s">
        <v>29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</row>
    <row r="6" spans="1:27" s="60" customFormat="1" ht="18">
      <c r="A6" s="93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1:27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</row>
    <row r="8" spans="1:27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</row>
    <row r="9" spans="1:27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</row>
    <row r="10" spans="1:27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</row>
    <row r="11" spans="1:27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</row>
    <row r="12" spans="1:27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1:27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2"/>
    </row>
    <row r="14" spans="1:27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2"/>
    </row>
    <row r="15" spans="1:27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2"/>
    </row>
    <row r="16" spans="1:27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</row>
    <row r="17" spans="1:27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</row>
    <row r="18" spans="1:27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</row>
    <row r="19" spans="1:27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2"/>
    </row>
    <row r="20" spans="1:27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2"/>
    </row>
    <row r="21" spans="1:27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</row>
    <row r="22" spans="1:27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2"/>
    </row>
    <row r="23" spans="1:27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2"/>
    </row>
    <row r="24" spans="1:27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2"/>
    </row>
    <row r="25" spans="1:27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</row>
    <row r="26" spans="1:27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/>
    </row>
    <row r="27" spans="1:27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2"/>
    </row>
    <row r="28" spans="1:27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2"/>
    </row>
    <row r="29" spans="1:27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2"/>
    </row>
    <row r="30" spans="1:27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2"/>
    </row>
    <row r="31" spans="1:27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2"/>
    </row>
    <row r="32" spans="1:27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2"/>
    </row>
    <row r="33" spans="1:27" ht="14.4" customHeight="1">
      <c r="A33" s="96" t="s">
        <v>32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1"/>
      <c r="T33" s="91"/>
      <c r="U33" s="91"/>
      <c r="V33" s="91"/>
      <c r="W33" s="91"/>
      <c r="X33" s="91"/>
      <c r="Y33" s="91"/>
      <c r="Z33" s="91"/>
      <c r="AA33" s="92"/>
    </row>
    <row r="34" spans="1:27" ht="37.799999999999997" customHeight="1" thickBot="1">
      <c r="A34" s="98" t="s">
        <v>31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00"/>
      <c r="T34" s="100"/>
      <c r="U34" s="100"/>
      <c r="V34" s="100"/>
      <c r="W34" s="100"/>
      <c r="X34" s="100"/>
      <c r="Y34" s="100"/>
      <c r="Z34" s="100"/>
      <c r="AA34" s="101"/>
    </row>
  </sheetData>
  <mergeCells count="2">
    <mergeCell ref="A34:R34"/>
    <mergeCell ref="A33:R33"/>
  </mergeCells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1.ComprFinder example</vt:lpstr>
      <vt:lpstr>2.ComprFinder schematic diagram</vt:lpstr>
    </vt:vector>
  </TitlesOfParts>
  <Company>西南大学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jpanzhang</dc:creator>
  <cp:lastModifiedBy>jpanzhang</cp:lastModifiedBy>
  <dcterms:created xsi:type="dcterms:W3CDTF">2020-01-03T00:36:08Z</dcterms:created>
  <dcterms:modified xsi:type="dcterms:W3CDTF">2020-02-27T09:27:09Z</dcterms:modified>
</cp:coreProperties>
</file>