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bordes\Documents\docs_lbordes\Thèse Léa\Articles, congrès, communications,rapport\Efficacité anti coccidien\"/>
    </mc:Choice>
  </mc:AlternateContent>
  <bookViews>
    <workbookView xWindow="0" yWindow="0" windowWidth="14376" windowHeight="8592"/>
  </bookViews>
  <sheets>
    <sheet name="Dataset 1 Individual OPG" sheetId="1" r:id="rId1"/>
    <sheet name="Dataset 2 Eimeria sp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G38" i="2"/>
  <c r="F38" i="2"/>
  <c r="E38" i="2"/>
  <c r="J35" i="2"/>
  <c r="I35" i="2"/>
  <c r="H35" i="2"/>
  <c r="G35" i="2"/>
  <c r="F35" i="2"/>
  <c r="E35" i="2"/>
  <c r="G32" i="2"/>
  <c r="F32" i="2"/>
  <c r="E32" i="2"/>
  <c r="K29" i="2"/>
  <c r="J29" i="2"/>
  <c r="I29" i="2"/>
  <c r="H29" i="2"/>
  <c r="G29" i="2"/>
  <c r="F29" i="2"/>
  <c r="E29" i="2"/>
  <c r="F25" i="2"/>
  <c r="F26" i="2" s="1"/>
  <c r="G25" i="2"/>
  <c r="G26" i="2" s="1"/>
  <c r="H25" i="2"/>
  <c r="H26" i="2" s="1"/>
  <c r="I25" i="2"/>
  <c r="I26" i="2" s="1"/>
  <c r="J25" i="2"/>
  <c r="K25" i="2"/>
  <c r="E25" i="2"/>
  <c r="J26" i="2"/>
  <c r="K26" i="2"/>
  <c r="E26" i="2"/>
  <c r="F23" i="2"/>
  <c r="G23" i="2"/>
  <c r="H23" i="2"/>
  <c r="I23" i="2"/>
  <c r="J23" i="2"/>
  <c r="K23" i="2"/>
  <c r="E23" i="2"/>
  <c r="F22" i="2"/>
  <c r="G22" i="2"/>
  <c r="H22" i="2"/>
  <c r="I22" i="2"/>
  <c r="J22" i="2"/>
  <c r="K22" i="2"/>
  <c r="E22" i="2"/>
  <c r="E6" i="2"/>
  <c r="F19" i="2" l="1"/>
  <c r="G19" i="2"/>
  <c r="H19" i="2"/>
  <c r="I19" i="2"/>
  <c r="J19" i="2"/>
  <c r="K19" i="2"/>
  <c r="E19" i="2"/>
  <c r="L17" i="2"/>
  <c r="F16" i="2"/>
  <c r="G16" i="2"/>
  <c r="H16" i="2"/>
  <c r="I16" i="2"/>
  <c r="J16" i="2"/>
  <c r="K16" i="2"/>
  <c r="E16" i="2"/>
  <c r="L14" i="2"/>
  <c r="F13" i="2"/>
  <c r="G13" i="2"/>
  <c r="H13" i="2"/>
  <c r="I13" i="2"/>
  <c r="J13" i="2"/>
  <c r="K13" i="2"/>
  <c r="E13" i="2"/>
  <c r="F10" i="2"/>
  <c r="G10" i="2"/>
  <c r="H10" i="2"/>
  <c r="I10" i="2"/>
  <c r="J10" i="2"/>
  <c r="K10" i="2"/>
  <c r="E10" i="2"/>
  <c r="L8" i="2"/>
  <c r="F7" i="2"/>
  <c r="G7" i="2"/>
  <c r="H7" i="2"/>
  <c r="I7" i="2"/>
  <c r="J7" i="2"/>
  <c r="K7" i="2"/>
  <c r="E7" i="2"/>
  <c r="F6" i="2"/>
  <c r="G6" i="2"/>
  <c r="H6" i="2"/>
  <c r="I6" i="2"/>
  <c r="J6" i="2"/>
  <c r="K6" i="2"/>
  <c r="L5" i="2"/>
  <c r="L4" i="2"/>
</calcChain>
</file>

<file path=xl/sharedStrings.xml><?xml version="1.0" encoding="utf-8"?>
<sst xmlns="http://schemas.openxmlformats.org/spreadsheetml/2006/main" count="314" uniqueCount="64">
  <si>
    <t>Breed</t>
  </si>
  <si>
    <t>OPG D0</t>
  </si>
  <si>
    <t>OPG D8</t>
  </si>
  <si>
    <t>Group</t>
  </si>
  <si>
    <t>Berrichon du Cher</t>
  </si>
  <si>
    <t>Control</t>
  </si>
  <si>
    <t>097</t>
  </si>
  <si>
    <t>078</t>
  </si>
  <si>
    <t>088</t>
  </si>
  <si>
    <t>103</t>
  </si>
  <si>
    <t>028</t>
  </si>
  <si>
    <t>042</t>
  </si>
  <si>
    <t>Rams identification Number</t>
  </si>
  <si>
    <t>birth date</t>
  </si>
  <si>
    <t>037</t>
  </si>
  <si>
    <t>079</t>
  </si>
  <si>
    <t>092</t>
  </si>
  <si>
    <t>007</t>
  </si>
  <si>
    <t>077</t>
  </si>
  <si>
    <t>038</t>
  </si>
  <si>
    <t>089</t>
  </si>
  <si>
    <t>098</t>
  </si>
  <si>
    <t>013</t>
  </si>
  <si>
    <t>082</t>
  </si>
  <si>
    <t>099</t>
  </si>
  <si>
    <t>022</t>
  </si>
  <si>
    <t>060</t>
  </si>
  <si>
    <t>018</t>
  </si>
  <si>
    <t>041</t>
  </si>
  <si>
    <t>004</t>
  </si>
  <si>
    <t>058</t>
  </si>
  <si>
    <t>005</t>
  </si>
  <si>
    <t>084</t>
  </si>
  <si>
    <t>Toltrazuril</t>
  </si>
  <si>
    <t>Diclazuril</t>
  </si>
  <si>
    <t>025</t>
  </si>
  <si>
    <t>044</t>
  </si>
  <si>
    <t>055</t>
  </si>
  <si>
    <t>027</t>
  </si>
  <si>
    <t>033</t>
  </si>
  <si>
    <t>074</t>
  </si>
  <si>
    <t>023</t>
  </si>
  <si>
    <t>050</t>
  </si>
  <si>
    <t>017</t>
  </si>
  <si>
    <t>036</t>
  </si>
  <si>
    <t>047</t>
  </si>
  <si>
    <t>049</t>
  </si>
  <si>
    <t>100</t>
  </si>
  <si>
    <t>102</t>
  </si>
  <si>
    <t>Rouge de l'Ouest</t>
  </si>
  <si>
    <t>Date</t>
  </si>
  <si>
    <t>Eimeria faurei</t>
  </si>
  <si>
    <t>Eimeria ahsata</t>
  </si>
  <si>
    <t>Eimeria intricata</t>
  </si>
  <si>
    <t>Eimeria parva/ Eimeria pallida</t>
  </si>
  <si>
    <t>Eimeria ovinoidalis/ Eimeria marsica</t>
  </si>
  <si>
    <t>Eimeria crandallis/ Eimeria weybridgensis</t>
  </si>
  <si>
    <t>Eimeria granulosa/ Eimeria bakuensis</t>
  </si>
  <si>
    <t>Oocyst identified</t>
  </si>
  <si>
    <t>Proportion (%)</t>
  </si>
  <si>
    <t>D0</t>
  </si>
  <si>
    <t>D8</t>
  </si>
  <si>
    <t>Total</t>
  </si>
  <si>
    <t>Total Oocyst (OPG)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</si>
</sst>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B1" workbookViewId="0">
      <selection activeCell="G1" sqref="G1"/>
    </sheetView>
  </sheetViews>
  <sheetFormatPr baseColWidth="10" defaultRowHeight="14.4" x14ac:dyDescent="0.3"/>
  <cols>
    <col min="1" max="1" width="16.33203125" customWidth="1"/>
    <col min="2" max="4" width="12.6640625" customWidth="1"/>
  </cols>
  <sheetData>
    <row r="1" spans="1:6" ht="43.2" x14ac:dyDescent="0.3">
      <c r="A1" s="9" t="s">
        <v>0</v>
      </c>
      <c r="B1" s="10" t="s">
        <v>12</v>
      </c>
      <c r="C1" s="9" t="s">
        <v>13</v>
      </c>
      <c r="D1" s="9" t="s">
        <v>3</v>
      </c>
      <c r="E1" s="9" t="s">
        <v>1</v>
      </c>
      <c r="F1" s="9" t="s">
        <v>2</v>
      </c>
    </row>
    <row r="2" spans="1:6" x14ac:dyDescent="0.3">
      <c r="A2" s="5" t="s">
        <v>4</v>
      </c>
      <c r="B2" s="6" t="s">
        <v>6</v>
      </c>
      <c r="C2" s="7">
        <v>44086</v>
      </c>
      <c r="D2" s="5" t="s">
        <v>5</v>
      </c>
      <c r="E2" s="5">
        <v>19800</v>
      </c>
      <c r="F2" s="5">
        <v>10800</v>
      </c>
    </row>
    <row r="3" spans="1:6" x14ac:dyDescent="0.3">
      <c r="A3" s="5" t="s">
        <v>4</v>
      </c>
      <c r="B3" s="6" t="s">
        <v>7</v>
      </c>
      <c r="C3" s="7">
        <v>44084</v>
      </c>
      <c r="D3" s="5" t="s">
        <v>5</v>
      </c>
      <c r="E3" s="5">
        <v>700</v>
      </c>
      <c r="F3" s="5">
        <v>3350</v>
      </c>
    </row>
    <row r="4" spans="1:6" x14ac:dyDescent="0.3">
      <c r="A4" s="5" t="s">
        <v>4</v>
      </c>
      <c r="B4" s="6" t="s">
        <v>8</v>
      </c>
      <c r="C4" s="7">
        <v>44088</v>
      </c>
      <c r="D4" s="5" t="s">
        <v>5</v>
      </c>
      <c r="E4" s="5">
        <v>5200</v>
      </c>
      <c r="F4" s="5">
        <v>6700</v>
      </c>
    </row>
    <row r="5" spans="1:6" x14ac:dyDescent="0.3">
      <c r="A5" s="5" t="s">
        <v>4</v>
      </c>
      <c r="B5" s="6" t="s">
        <v>9</v>
      </c>
      <c r="C5" s="7">
        <v>44089</v>
      </c>
      <c r="D5" s="5" t="s">
        <v>5</v>
      </c>
      <c r="E5" s="5">
        <v>8700</v>
      </c>
      <c r="F5" s="5">
        <v>7050</v>
      </c>
    </row>
    <row r="6" spans="1:6" x14ac:dyDescent="0.3">
      <c r="A6" s="5" t="s">
        <v>4</v>
      </c>
      <c r="B6" s="6" t="s">
        <v>10</v>
      </c>
      <c r="C6" s="7">
        <v>44087</v>
      </c>
      <c r="D6" s="5" t="s">
        <v>5</v>
      </c>
      <c r="E6" s="5">
        <v>4550</v>
      </c>
      <c r="F6" s="5">
        <v>1550</v>
      </c>
    </row>
    <row r="7" spans="1:6" x14ac:dyDescent="0.3">
      <c r="A7" s="5" t="s">
        <v>4</v>
      </c>
      <c r="B7" s="6" t="s">
        <v>11</v>
      </c>
      <c r="C7" s="7">
        <v>44093</v>
      </c>
      <c r="D7" s="5" t="s">
        <v>5</v>
      </c>
      <c r="E7" s="5">
        <v>3600</v>
      </c>
      <c r="F7" s="5">
        <v>7350</v>
      </c>
    </row>
    <row r="8" spans="1:6" x14ac:dyDescent="0.3">
      <c r="A8" s="5" t="s">
        <v>4</v>
      </c>
      <c r="B8" s="6" t="s">
        <v>14</v>
      </c>
      <c r="C8" s="7">
        <v>44092</v>
      </c>
      <c r="D8" s="5" t="s">
        <v>5</v>
      </c>
      <c r="E8" s="5">
        <v>2300</v>
      </c>
      <c r="F8" s="5">
        <v>2450</v>
      </c>
    </row>
    <row r="9" spans="1:6" x14ac:dyDescent="0.3">
      <c r="A9" s="5" t="s">
        <v>4</v>
      </c>
      <c r="B9" s="6" t="s">
        <v>15</v>
      </c>
      <c r="C9" s="7">
        <v>44084</v>
      </c>
      <c r="D9" s="5" t="s">
        <v>5</v>
      </c>
      <c r="E9" s="5">
        <v>500</v>
      </c>
      <c r="F9" s="5">
        <v>10400</v>
      </c>
    </row>
    <row r="10" spans="1:6" x14ac:dyDescent="0.3">
      <c r="A10" s="5" t="s">
        <v>4</v>
      </c>
      <c r="B10" s="6" t="s">
        <v>16</v>
      </c>
      <c r="C10" s="7">
        <v>44089</v>
      </c>
      <c r="D10" s="5" t="s">
        <v>5</v>
      </c>
      <c r="E10" s="5">
        <v>1400</v>
      </c>
      <c r="F10" s="5">
        <v>6300</v>
      </c>
    </row>
    <row r="11" spans="1:6" x14ac:dyDescent="0.3">
      <c r="A11" s="5" t="s">
        <v>4</v>
      </c>
      <c r="B11" s="6" t="s">
        <v>17</v>
      </c>
      <c r="C11" s="7">
        <v>44085</v>
      </c>
      <c r="D11" s="5" t="s">
        <v>5</v>
      </c>
      <c r="E11" s="5">
        <v>850</v>
      </c>
      <c r="F11" s="5">
        <v>3300</v>
      </c>
    </row>
    <row r="12" spans="1:6" x14ac:dyDescent="0.3">
      <c r="A12" s="5" t="s">
        <v>4</v>
      </c>
      <c r="B12" s="6" t="s">
        <v>18</v>
      </c>
      <c r="C12" s="7">
        <v>44084</v>
      </c>
      <c r="D12" s="5" t="s">
        <v>5</v>
      </c>
      <c r="E12" s="5">
        <v>2100</v>
      </c>
      <c r="F12" s="5">
        <v>1000</v>
      </c>
    </row>
    <row r="13" spans="1:6" x14ac:dyDescent="0.3">
      <c r="A13" s="5" t="s">
        <v>4</v>
      </c>
      <c r="B13" s="6" t="s">
        <v>19</v>
      </c>
      <c r="C13" s="7">
        <v>44092</v>
      </c>
      <c r="D13" s="8" t="s">
        <v>33</v>
      </c>
      <c r="E13" s="5">
        <v>15800</v>
      </c>
      <c r="F13" s="5">
        <v>1350</v>
      </c>
    </row>
    <row r="14" spans="1:6" x14ac:dyDescent="0.3">
      <c r="A14" s="5" t="s">
        <v>4</v>
      </c>
      <c r="B14" s="6" t="s">
        <v>20</v>
      </c>
      <c r="C14" s="7">
        <v>44089</v>
      </c>
      <c r="D14" s="8" t="s">
        <v>33</v>
      </c>
      <c r="E14" s="5">
        <v>9800</v>
      </c>
      <c r="F14" s="5">
        <v>50</v>
      </c>
    </row>
    <row r="15" spans="1:6" x14ac:dyDescent="0.3">
      <c r="A15" s="5" t="s">
        <v>4</v>
      </c>
      <c r="B15" s="6" t="s">
        <v>21</v>
      </c>
      <c r="C15" s="7">
        <v>44086</v>
      </c>
      <c r="D15" s="8" t="s">
        <v>33</v>
      </c>
      <c r="E15" s="5">
        <v>2600</v>
      </c>
      <c r="F15" s="5">
        <v>0</v>
      </c>
    </row>
    <row r="16" spans="1:6" x14ac:dyDescent="0.3">
      <c r="A16" s="5" t="s">
        <v>4</v>
      </c>
      <c r="B16" s="6" t="s">
        <v>22</v>
      </c>
      <c r="C16" s="7">
        <v>44085</v>
      </c>
      <c r="D16" s="8" t="s">
        <v>33</v>
      </c>
      <c r="E16" s="5">
        <v>3800</v>
      </c>
      <c r="F16" s="5">
        <v>0</v>
      </c>
    </row>
    <row r="17" spans="1:6" x14ac:dyDescent="0.3">
      <c r="A17" s="5" t="s">
        <v>4</v>
      </c>
      <c r="B17" s="6" t="s">
        <v>23</v>
      </c>
      <c r="C17" s="7">
        <v>44087</v>
      </c>
      <c r="D17" s="8" t="s">
        <v>33</v>
      </c>
      <c r="E17" s="5">
        <v>3300</v>
      </c>
      <c r="F17" s="5">
        <v>150</v>
      </c>
    </row>
    <row r="18" spans="1:6" x14ac:dyDescent="0.3">
      <c r="A18" s="5" t="s">
        <v>4</v>
      </c>
      <c r="B18" s="6" t="s">
        <v>24</v>
      </c>
      <c r="C18" s="7">
        <v>44088</v>
      </c>
      <c r="D18" s="8" t="s">
        <v>33</v>
      </c>
      <c r="E18" s="5">
        <v>3100</v>
      </c>
      <c r="F18" s="5">
        <v>100</v>
      </c>
    </row>
    <row r="19" spans="1:6" x14ac:dyDescent="0.3">
      <c r="A19" s="5" t="s">
        <v>4</v>
      </c>
      <c r="B19" s="6" t="s">
        <v>25</v>
      </c>
      <c r="C19" s="7">
        <v>44087</v>
      </c>
      <c r="D19" s="8" t="s">
        <v>33</v>
      </c>
      <c r="E19" s="5">
        <v>10850</v>
      </c>
      <c r="F19" s="5">
        <v>150</v>
      </c>
    </row>
    <row r="20" spans="1:6" x14ac:dyDescent="0.3">
      <c r="A20" s="5" t="s">
        <v>4</v>
      </c>
      <c r="B20" s="6" t="s">
        <v>26</v>
      </c>
      <c r="C20" s="7">
        <v>44092</v>
      </c>
      <c r="D20" s="8" t="s">
        <v>33</v>
      </c>
      <c r="E20" s="5">
        <v>6200</v>
      </c>
      <c r="F20" s="5">
        <v>150</v>
      </c>
    </row>
    <row r="21" spans="1:6" x14ac:dyDescent="0.3">
      <c r="A21" s="5" t="s">
        <v>4</v>
      </c>
      <c r="B21" s="6" t="s">
        <v>27</v>
      </c>
      <c r="C21" s="7">
        <v>44087</v>
      </c>
      <c r="D21" s="8" t="s">
        <v>33</v>
      </c>
      <c r="E21" s="5">
        <v>7100</v>
      </c>
      <c r="F21" s="5">
        <v>0</v>
      </c>
    </row>
    <row r="22" spans="1:6" x14ac:dyDescent="0.3">
      <c r="A22" s="5" t="s">
        <v>4</v>
      </c>
      <c r="B22" s="6" t="s">
        <v>28</v>
      </c>
      <c r="C22" s="7">
        <v>44093</v>
      </c>
      <c r="D22" s="8" t="s">
        <v>33</v>
      </c>
      <c r="E22" s="5">
        <v>3050</v>
      </c>
      <c r="F22" s="5">
        <v>50</v>
      </c>
    </row>
    <row r="23" spans="1:6" x14ac:dyDescent="0.3">
      <c r="A23" s="5" t="s">
        <v>4</v>
      </c>
      <c r="B23" s="6" t="s">
        <v>29</v>
      </c>
      <c r="C23" s="7">
        <v>44084</v>
      </c>
      <c r="D23" s="8" t="s">
        <v>33</v>
      </c>
      <c r="E23" s="5">
        <v>3200</v>
      </c>
      <c r="F23" s="5">
        <v>0</v>
      </c>
    </row>
    <row r="24" spans="1:6" x14ac:dyDescent="0.3">
      <c r="A24" s="5" t="s">
        <v>4</v>
      </c>
      <c r="B24" s="6" t="s">
        <v>30</v>
      </c>
      <c r="C24" s="7">
        <v>44092</v>
      </c>
      <c r="D24" s="8" t="s">
        <v>33</v>
      </c>
      <c r="E24" s="5">
        <v>13750</v>
      </c>
      <c r="F24" s="5">
        <v>100</v>
      </c>
    </row>
    <row r="25" spans="1:6" x14ac:dyDescent="0.3">
      <c r="A25" s="5" t="s">
        <v>4</v>
      </c>
      <c r="B25" s="6" t="s">
        <v>31</v>
      </c>
      <c r="C25" s="6"/>
      <c r="D25" s="8" t="s">
        <v>33</v>
      </c>
      <c r="E25" s="5">
        <v>12750</v>
      </c>
      <c r="F25" s="5">
        <v>50</v>
      </c>
    </row>
    <row r="26" spans="1:6" x14ac:dyDescent="0.3">
      <c r="A26" s="5" t="s">
        <v>4</v>
      </c>
      <c r="B26" s="6" t="s">
        <v>32</v>
      </c>
      <c r="C26" s="7">
        <v>44087</v>
      </c>
      <c r="D26" s="8" t="s">
        <v>33</v>
      </c>
      <c r="E26" s="5">
        <v>8800</v>
      </c>
      <c r="F26" s="5">
        <v>350</v>
      </c>
    </row>
    <row r="27" spans="1:6" x14ac:dyDescent="0.3">
      <c r="A27" s="5" t="s">
        <v>4</v>
      </c>
      <c r="B27" s="6" t="s">
        <v>35</v>
      </c>
      <c r="C27" s="7">
        <v>44087</v>
      </c>
      <c r="D27" s="8" t="s">
        <v>34</v>
      </c>
      <c r="E27" s="5">
        <v>2500</v>
      </c>
      <c r="F27" s="5">
        <v>200</v>
      </c>
    </row>
    <row r="28" spans="1:6" x14ac:dyDescent="0.3">
      <c r="A28" s="5" t="s">
        <v>4</v>
      </c>
      <c r="B28" s="6" t="s">
        <v>36</v>
      </c>
      <c r="C28" s="7">
        <v>44095</v>
      </c>
      <c r="D28" s="8" t="s">
        <v>34</v>
      </c>
      <c r="E28" s="5">
        <v>21800</v>
      </c>
      <c r="F28" s="5">
        <v>0</v>
      </c>
    </row>
    <row r="29" spans="1:6" x14ac:dyDescent="0.3">
      <c r="A29" s="5" t="s">
        <v>4</v>
      </c>
      <c r="B29" s="6" t="s">
        <v>37</v>
      </c>
      <c r="C29" s="7">
        <v>44091</v>
      </c>
      <c r="D29" s="8" t="s">
        <v>34</v>
      </c>
      <c r="E29" s="5">
        <v>8800</v>
      </c>
      <c r="F29" s="5">
        <v>400</v>
      </c>
    </row>
    <row r="30" spans="1:6" x14ac:dyDescent="0.3">
      <c r="A30" s="5" t="s">
        <v>4</v>
      </c>
      <c r="B30" s="6" t="s">
        <v>38</v>
      </c>
      <c r="C30" s="7">
        <v>44087</v>
      </c>
      <c r="D30" s="8" t="s">
        <v>34</v>
      </c>
      <c r="E30" s="5">
        <v>5450</v>
      </c>
      <c r="F30" s="5">
        <v>450</v>
      </c>
    </row>
    <row r="31" spans="1:6" x14ac:dyDescent="0.3">
      <c r="A31" s="5" t="s">
        <v>4</v>
      </c>
      <c r="B31" s="6" t="s">
        <v>39</v>
      </c>
      <c r="C31" s="7">
        <v>44090</v>
      </c>
      <c r="D31" s="8" t="s">
        <v>34</v>
      </c>
      <c r="E31" s="5">
        <v>3600</v>
      </c>
      <c r="F31" s="5">
        <v>1250</v>
      </c>
    </row>
    <row r="32" spans="1:6" x14ac:dyDescent="0.3">
      <c r="A32" s="5" t="s">
        <v>4</v>
      </c>
      <c r="B32" s="6" t="s">
        <v>40</v>
      </c>
      <c r="C32" s="7">
        <v>44100</v>
      </c>
      <c r="D32" s="8" t="s">
        <v>34</v>
      </c>
      <c r="E32" s="5">
        <v>10650</v>
      </c>
      <c r="F32" s="5">
        <v>1050</v>
      </c>
    </row>
    <row r="33" spans="1:6" x14ac:dyDescent="0.3">
      <c r="A33" s="5" t="s">
        <v>4</v>
      </c>
      <c r="B33" s="6" t="s">
        <v>41</v>
      </c>
      <c r="C33" s="7">
        <v>44087</v>
      </c>
      <c r="D33" s="8" t="s">
        <v>34</v>
      </c>
      <c r="E33" s="5">
        <v>4000</v>
      </c>
      <c r="F33" s="5">
        <v>250</v>
      </c>
    </row>
    <row r="34" spans="1:6" x14ac:dyDescent="0.3">
      <c r="A34" s="5" t="s">
        <v>4</v>
      </c>
      <c r="B34" s="6" t="s">
        <v>42</v>
      </c>
      <c r="C34" s="7">
        <v>44094</v>
      </c>
      <c r="D34" s="8" t="s">
        <v>34</v>
      </c>
      <c r="E34" s="5">
        <v>13000</v>
      </c>
      <c r="F34" s="5">
        <v>250</v>
      </c>
    </row>
    <row r="35" spans="1:6" x14ac:dyDescent="0.3">
      <c r="A35" s="5" t="s">
        <v>4</v>
      </c>
      <c r="B35" s="6" t="s">
        <v>43</v>
      </c>
      <c r="C35" s="7">
        <v>44095</v>
      </c>
      <c r="D35" s="8" t="s">
        <v>34</v>
      </c>
      <c r="E35" s="5">
        <v>2300</v>
      </c>
      <c r="F35" s="5">
        <v>0</v>
      </c>
    </row>
    <row r="36" spans="1:6" x14ac:dyDescent="0.3">
      <c r="A36" s="5" t="s">
        <v>4</v>
      </c>
      <c r="B36" s="6" t="s">
        <v>44</v>
      </c>
      <c r="C36" s="7">
        <v>44092</v>
      </c>
      <c r="D36" s="8" t="s">
        <v>34</v>
      </c>
      <c r="E36" s="5">
        <v>2950</v>
      </c>
      <c r="F36" s="5">
        <v>2000</v>
      </c>
    </row>
    <row r="37" spans="1:6" x14ac:dyDescent="0.3">
      <c r="A37" s="5" t="s">
        <v>4</v>
      </c>
      <c r="B37" s="6" t="s">
        <v>45</v>
      </c>
      <c r="C37" s="7">
        <v>44104</v>
      </c>
      <c r="D37" s="8" t="s">
        <v>34</v>
      </c>
      <c r="E37" s="5">
        <v>5500</v>
      </c>
      <c r="F37" s="5">
        <v>1250</v>
      </c>
    </row>
    <row r="38" spans="1:6" x14ac:dyDescent="0.3">
      <c r="A38" s="5" t="s">
        <v>4</v>
      </c>
      <c r="B38" s="6" t="s">
        <v>46</v>
      </c>
      <c r="C38" s="7">
        <v>44090</v>
      </c>
      <c r="D38" s="8" t="s">
        <v>34</v>
      </c>
      <c r="E38" s="5">
        <v>6200</v>
      </c>
      <c r="F38" s="5">
        <v>400</v>
      </c>
    </row>
    <row r="39" spans="1:6" x14ac:dyDescent="0.3">
      <c r="A39" s="5" t="s">
        <v>4</v>
      </c>
      <c r="B39" s="6" t="s">
        <v>47</v>
      </c>
      <c r="C39" s="7">
        <v>44088</v>
      </c>
      <c r="D39" s="8" t="s">
        <v>34</v>
      </c>
      <c r="E39" s="5">
        <v>17400</v>
      </c>
      <c r="F39" s="5">
        <v>200</v>
      </c>
    </row>
    <row r="40" spans="1:6" x14ac:dyDescent="0.3">
      <c r="A40" s="11" t="s">
        <v>4</v>
      </c>
      <c r="B40" s="6" t="s">
        <v>48</v>
      </c>
      <c r="C40" s="7"/>
      <c r="D40" s="8" t="s">
        <v>34</v>
      </c>
      <c r="E40" s="5">
        <v>1050</v>
      </c>
      <c r="F40" s="5">
        <v>250</v>
      </c>
    </row>
    <row r="41" spans="1:6" x14ac:dyDescent="0.3">
      <c r="A41" s="12"/>
    </row>
    <row r="42" spans="1:6" x14ac:dyDescent="0.3">
      <c r="A42" s="13" t="s">
        <v>49</v>
      </c>
      <c r="B42" s="3">
        <v>105</v>
      </c>
      <c r="C42" s="14">
        <v>44229</v>
      </c>
      <c r="D42" s="8" t="s">
        <v>5</v>
      </c>
      <c r="E42" s="15">
        <v>27200</v>
      </c>
      <c r="F42" s="15">
        <v>8350</v>
      </c>
    </row>
    <row r="43" spans="1:6" x14ac:dyDescent="0.3">
      <c r="A43" s="13" t="s">
        <v>49</v>
      </c>
      <c r="B43" s="3">
        <v>110</v>
      </c>
      <c r="C43" s="14">
        <v>44244</v>
      </c>
      <c r="D43" s="8" t="s">
        <v>5</v>
      </c>
      <c r="E43" s="15">
        <v>50500</v>
      </c>
      <c r="F43" s="15">
        <v>9150</v>
      </c>
    </row>
    <row r="44" spans="1:6" x14ac:dyDescent="0.3">
      <c r="A44" s="13" t="s">
        <v>49</v>
      </c>
      <c r="B44" s="3">
        <v>114</v>
      </c>
      <c r="C44" s="14">
        <v>44242</v>
      </c>
      <c r="D44" s="8" t="s">
        <v>5</v>
      </c>
      <c r="E44" s="15">
        <v>3100</v>
      </c>
      <c r="F44" s="15">
        <v>120600</v>
      </c>
    </row>
    <row r="45" spans="1:6" x14ac:dyDescent="0.3">
      <c r="A45" s="13" t="s">
        <v>49</v>
      </c>
      <c r="B45" s="3">
        <v>115</v>
      </c>
      <c r="C45" s="14">
        <v>44243</v>
      </c>
      <c r="D45" s="8" t="s">
        <v>5</v>
      </c>
      <c r="E45" s="15">
        <v>58800</v>
      </c>
      <c r="F45" s="15">
        <v>600</v>
      </c>
    </row>
    <row r="46" spans="1:6" x14ac:dyDescent="0.3">
      <c r="A46" s="13" t="s">
        <v>49</v>
      </c>
      <c r="B46" s="3">
        <v>119</v>
      </c>
      <c r="C46" s="14">
        <v>44253</v>
      </c>
      <c r="D46" s="8" t="s">
        <v>5</v>
      </c>
      <c r="E46" s="15">
        <v>57800</v>
      </c>
      <c r="F46" s="15">
        <v>115200</v>
      </c>
    </row>
    <row r="47" spans="1:6" x14ac:dyDescent="0.3">
      <c r="A47" s="13" t="s">
        <v>49</v>
      </c>
      <c r="B47" s="3">
        <v>120</v>
      </c>
      <c r="C47" s="14">
        <v>44239</v>
      </c>
      <c r="D47" s="8" t="s">
        <v>5</v>
      </c>
      <c r="E47" s="15">
        <v>6600</v>
      </c>
      <c r="F47" s="15">
        <v>3000</v>
      </c>
    </row>
    <row r="48" spans="1:6" x14ac:dyDescent="0.3">
      <c r="A48" s="13" t="s">
        <v>49</v>
      </c>
      <c r="B48" s="3">
        <v>126</v>
      </c>
      <c r="C48" s="14">
        <v>44230</v>
      </c>
      <c r="D48" s="8" t="s">
        <v>5</v>
      </c>
      <c r="E48" s="15">
        <v>12800</v>
      </c>
      <c r="F48" s="15">
        <v>8050</v>
      </c>
    </row>
    <row r="49" spans="1:6" x14ac:dyDescent="0.3">
      <c r="A49" s="13" t="s">
        <v>49</v>
      </c>
      <c r="B49" s="3">
        <v>127</v>
      </c>
      <c r="C49" s="14">
        <v>44232</v>
      </c>
      <c r="D49" s="8" t="s">
        <v>5</v>
      </c>
      <c r="E49" s="15">
        <v>3600</v>
      </c>
      <c r="F49" s="15">
        <v>100800</v>
      </c>
    </row>
    <row r="50" spans="1:6" x14ac:dyDescent="0.3">
      <c r="A50" s="13" t="s">
        <v>49</v>
      </c>
      <c r="B50" s="3">
        <v>129</v>
      </c>
      <c r="C50" s="14">
        <v>44235</v>
      </c>
      <c r="D50" s="8" t="s">
        <v>5</v>
      </c>
      <c r="E50" s="15">
        <v>1250</v>
      </c>
      <c r="F50" s="15">
        <v>9750</v>
      </c>
    </row>
    <row r="51" spans="1:6" x14ac:dyDescent="0.3">
      <c r="A51" s="13" t="s">
        <v>49</v>
      </c>
      <c r="B51" s="3">
        <v>134</v>
      </c>
      <c r="C51" s="14">
        <v>44252</v>
      </c>
      <c r="D51" s="8" t="s">
        <v>5</v>
      </c>
      <c r="E51" s="15">
        <v>2550</v>
      </c>
      <c r="F51" s="15">
        <v>4800</v>
      </c>
    </row>
    <row r="52" spans="1:6" x14ac:dyDescent="0.3">
      <c r="A52" s="13" t="s">
        <v>49</v>
      </c>
      <c r="B52" s="3">
        <v>136</v>
      </c>
      <c r="C52" s="14">
        <v>44238</v>
      </c>
      <c r="D52" s="8" t="s">
        <v>5</v>
      </c>
      <c r="E52" s="15">
        <v>4850</v>
      </c>
      <c r="F52" s="15">
        <v>13100</v>
      </c>
    </row>
    <row r="53" spans="1:6" x14ac:dyDescent="0.3">
      <c r="A53" s="13" t="s">
        <v>49</v>
      </c>
      <c r="B53" s="3">
        <v>140</v>
      </c>
      <c r="C53" s="14">
        <v>44241</v>
      </c>
      <c r="D53" s="8" t="s">
        <v>5</v>
      </c>
      <c r="E53" s="15">
        <v>1350</v>
      </c>
      <c r="F53" s="15">
        <v>1500</v>
      </c>
    </row>
    <row r="54" spans="1:6" x14ac:dyDescent="0.3">
      <c r="A54" s="13" t="s">
        <v>49</v>
      </c>
      <c r="B54" s="3">
        <v>141</v>
      </c>
      <c r="C54" s="14">
        <v>44247</v>
      </c>
      <c r="D54" s="8" t="s">
        <v>5</v>
      </c>
      <c r="E54" s="15">
        <v>4050</v>
      </c>
      <c r="F54" s="15">
        <v>4050</v>
      </c>
    </row>
    <row r="55" spans="1:6" x14ac:dyDescent="0.3">
      <c r="A55" s="13" t="s">
        <v>49</v>
      </c>
      <c r="B55" s="3">
        <v>143</v>
      </c>
      <c r="C55" s="14">
        <v>44238</v>
      </c>
      <c r="D55" s="8" t="s">
        <v>5</v>
      </c>
      <c r="E55" s="15">
        <v>7850</v>
      </c>
      <c r="F55" s="15">
        <v>1750</v>
      </c>
    </row>
    <row r="56" spans="1:6" x14ac:dyDescent="0.3">
      <c r="A56" s="13" t="s">
        <v>49</v>
      </c>
      <c r="B56" s="3">
        <v>148</v>
      </c>
      <c r="C56" s="14">
        <v>44243</v>
      </c>
      <c r="D56" s="8" t="s">
        <v>5</v>
      </c>
      <c r="E56" s="15">
        <v>1250</v>
      </c>
      <c r="F56" s="15">
        <v>1000</v>
      </c>
    </row>
    <row r="57" spans="1:6" x14ac:dyDescent="0.3">
      <c r="A57" s="13" t="s">
        <v>49</v>
      </c>
      <c r="B57" s="3">
        <v>151</v>
      </c>
      <c r="C57" s="14">
        <v>44232</v>
      </c>
      <c r="D57" s="8" t="s">
        <v>5</v>
      </c>
      <c r="E57" s="15">
        <v>13650</v>
      </c>
      <c r="F57" s="15">
        <v>5550</v>
      </c>
    </row>
    <row r="58" spans="1:6" x14ac:dyDescent="0.3">
      <c r="A58" s="13" t="s">
        <v>49</v>
      </c>
      <c r="B58" s="3">
        <v>103</v>
      </c>
      <c r="C58" s="14">
        <v>44228</v>
      </c>
      <c r="D58" s="8" t="s">
        <v>33</v>
      </c>
      <c r="E58" s="15">
        <v>41050</v>
      </c>
      <c r="F58" s="3">
        <v>50</v>
      </c>
    </row>
    <row r="59" spans="1:6" x14ac:dyDescent="0.3">
      <c r="A59" s="13" t="s">
        <v>49</v>
      </c>
      <c r="B59" s="3">
        <v>107</v>
      </c>
      <c r="C59" s="14">
        <v>44231</v>
      </c>
      <c r="D59" s="8" t="s">
        <v>33</v>
      </c>
      <c r="E59" s="15">
        <v>5500</v>
      </c>
      <c r="F59" s="3">
        <v>850</v>
      </c>
    </row>
    <row r="60" spans="1:6" x14ac:dyDescent="0.3">
      <c r="A60" s="13" t="s">
        <v>49</v>
      </c>
      <c r="B60" s="3">
        <v>108</v>
      </c>
      <c r="C60" s="14">
        <v>44239</v>
      </c>
      <c r="D60" s="8" t="s">
        <v>33</v>
      </c>
      <c r="E60" s="15">
        <v>8100</v>
      </c>
      <c r="F60" s="3">
        <v>100</v>
      </c>
    </row>
    <row r="61" spans="1:6" x14ac:dyDescent="0.3">
      <c r="A61" s="13" t="s">
        <v>49</v>
      </c>
      <c r="B61" s="3">
        <v>109</v>
      </c>
      <c r="C61" s="14">
        <v>44241</v>
      </c>
      <c r="D61" s="8" t="s">
        <v>33</v>
      </c>
      <c r="E61" s="15">
        <v>15400</v>
      </c>
      <c r="F61" s="3">
        <v>50</v>
      </c>
    </row>
    <row r="62" spans="1:6" x14ac:dyDescent="0.3">
      <c r="A62" s="13" t="s">
        <v>49</v>
      </c>
      <c r="B62" s="3">
        <v>111</v>
      </c>
      <c r="C62" s="14">
        <v>44249</v>
      </c>
      <c r="D62" s="8" t="s">
        <v>33</v>
      </c>
      <c r="E62" s="15">
        <v>4850</v>
      </c>
      <c r="F62" s="3">
        <v>50</v>
      </c>
    </row>
    <row r="63" spans="1:6" x14ac:dyDescent="0.3">
      <c r="A63" s="13" t="s">
        <v>49</v>
      </c>
      <c r="B63" s="3">
        <v>116</v>
      </c>
      <c r="C63" s="14">
        <v>44243</v>
      </c>
      <c r="D63" s="8" t="s">
        <v>33</v>
      </c>
      <c r="E63" s="15">
        <v>5700</v>
      </c>
      <c r="F63" s="3">
        <v>0</v>
      </c>
    </row>
    <row r="64" spans="1:6" x14ac:dyDescent="0.3">
      <c r="A64" s="13" t="s">
        <v>49</v>
      </c>
      <c r="B64" s="3">
        <v>123</v>
      </c>
      <c r="C64" s="14">
        <v>44242</v>
      </c>
      <c r="D64" s="8" t="s">
        <v>33</v>
      </c>
      <c r="E64" s="15">
        <v>21900</v>
      </c>
      <c r="F64" s="3">
        <v>50</v>
      </c>
    </row>
    <row r="65" spans="1:6" x14ac:dyDescent="0.3">
      <c r="A65" s="13" t="s">
        <v>49</v>
      </c>
      <c r="B65" s="3">
        <v>130</v>
      </c>
      <c r="C65" s="14">
        <v>44235</v>
      </c>
      <c r="D65" s="8" t="s">
        <v>33</v>
      </c>
      <c r="E65" s="15">
        <v>1450</v>
      </c>
      <c r="F65" s="3">
        <v>0</v>
      </c>
    </row>
    <row r="66" spans="1:6" x14ac:dyDescent="0.3">
      <c r="A66" s="13" t="s">
        <v>49</v>
      </c>
      <c r="B66" s="3">
        <v>132</v>
      </c>
      <c r="C66" s="14">
        <v>44244</v>
      </c>
      <c r="D66" s="8" t="s">
        <v>33</v>
      </c>
      <c r="E66" s="15">
        <v>20600</v>
      </c>
      <c r="F66" s="3">
        <v>0</v>
      </c>
    </row>
    <row r="67" spans="1:6" x14ac:dyDescent="0.3">
      <c r="A67" s="13" t="s">
        <v>49</v>
      </c>
      <c r="B67" s="3">
        <v>135</v>
      </c>
      <c r="C67" s="14">
        <v>44255</v>
      </c>
      <c r="D67" s="8" t="s">
        <v>33</v>
      </c>
      <c r="E67" s="15">
        <v>58000</v>
      </c>
      <c r="F67" s="3">
        <v>0</v>
      </c>
    </row>
    <row r="68" spans="1:6" x14ac:dyDescent="0.3">
      <c r="A68" s="13" t="s">
        <v>49</v>
      </c>
      <c r="B68" s="3">
        <v>139</v>
      </c>
      <c r="C68" s="14">
        <v>44241</v>
      </c>
      <c r="D68" s="8" t="s">
        <v>33</v>
      </c>
      <c r="E68" s="15">
        <v>18150</v>
      </c>
      <c r="F68" s="3">
        <v>100</v>
      </c>
    </row>
    <row r="69" spans="1:6" x14ac:dyDescent="0.3">
      <c r="A69" s="13" t="s">
        <v>49</v>
      </c>
      <c r="B69" s="3">
        <v>142</v>
      </c>
      <c r="C69" s="14">
        <v>44239</v>
      </c>
      <c r="D69" s="8" t="s">
        <v>33</v>
      </c>
      <c r="E69" s="15">
        <v>8200</v>
      </c>
      <c r="F69" s="3">
        <v>200</v>
      </c>
    </row>
    <row r="70" spans="1:6" x14ac:dyDescent="0.3">
      <c r="A70" s="13" t="s">
        <v>49</v>
      </c>
      <c r="B70" s="3">
        <v>145</v>
      </c>
      <c r="C70" s="14">
        <v>44242</v>
      </c>
      <c r="D70" s="8" t="s">
        <v>33</v>
      </c>
      <c r="E70" s="15">
        <v>7350</v>
      </c>
      <c r="F70" s="15">
        <v>3550</v>
      </c>
    </row>
    <row r="71" spans="1:6" x14ac:dyDescent="0.3">
      <c r="A71" s="13" t="s">
        <v>49</v>
      </c>
      <c r="B71" s="3">
        <v>146</v>
      </c>
      <c r="C71" s="14">
        <v>44242</v>
      </c>
      <c r="D71" s="8" t="s">
        <v>33</v>
      </c>
      <c r="E71" s="15">
        <v>15150</v>
      </c>
      <c r="F71" s="3">
        <v>100</v>
      </c>
    </row>
    <row r="72" spans="1:6" x14ac:dyDescent="0.3">
      <c r="A72" s="13" t="s">
        <v>49</v>
      </c>
      <c r="B72" s="3">
        <v>154</v>
      </c>
      <c r="C72" s="14">
        <v>44242</v>
      </c>
      <c r="D72" s="8" t="s">
        <v>33</v>
      </c>
      <c r="E72" s="15">
        <v>21350</v>
      </c>
      <c r="F72" s="3">
        <v>50</v>
      </c>
    </row>
    <row r="73" spans="1:6" x14ac:dyDescent="0.3">
      <c r="A73" s="13" t="s">
        <v>49</v>
      </c>
      <c r="B73" s="3">
        <v>104</v>
      </c>
      <c r="C73" s="14">
        <v>44229</v>
      </c>
      <c r="D73" s="8" t="s">
        <v>34</v>
      </c>
      <c r="E73" s="15">
        <v>15450</v>
      </c>
      <c r="F73" s="15">
        <v>5650</v>
      </c>
    </row>
    <row r="74" spans="1:6" x14ac:dyDescent="0.3">
      <c r="A74" s="13" t="s">
        <v>49</v>
      </c>
      <c r="B74" s="3">
        <v>106</v>
      </c>
      <c r="C74" s="14">
        <v>44230</v>
      </c>
      <c r="D74" s="8" t="s">
        <v>34</v>
      </c>
      <c r="E74" s="15">
        <v>1500</v>
      </c>
      <c r="F74" s="15">
        <v>0</v>
      </c>
    </row>
    <row r="75" spans="1:6" x14ac:dyDescent="0.3">
      <c r="A75" s="13" t="s">
        <v>49</v>
      </c>
      <c r="B75" s="3">
        <v>112</v>
      </c>
      <c r="C75" s="14">
        <v>44251</v>
      </c>
      <c r="D75" s="8" t="s">
        <v>34</v>
      </c>
      <c r="E75" s="15">
        <v>9950</v>
      </c>
      <c r="F75" s="15">
        <v>350</v>
      </c>
    </row>
    <row r="76" spans="1:6" x14ac:dyDescent="0.3">
      <c r="A76" s="13" t="s">
        <v>49</v>
      </c>
      <c r="B76" s="3">
        <v>118</v>
      </c>
      <c r="C76" s="14">
        <v>44250</v>
      </c>
      <c r="D76" s="8" t="s">
        <v>34</v>
      </c>
      <c r="E76" s="15">
        <v>30250</v>
      </c>
      <c r="F76" s="15">
        <v>3000</v>
      </c>
    </row>
    <row r="77" spans="1:6" x14ac:dyDescent="0.3">
      <c r="A77" s="13" t="s">
        <v>49</v>
      </c>
      <c r="B77" s="3">
        <v>122</v>
      </c>
      <c r="C77" s="14">
        <v>44239</v>
      </c>
      <c r="D77" s="8" t="s">
        <v>34</v>
      </c>
      <c r="E77" s="15">
        <v>6400</v>
      </c>
      <c r="F77" s="15">
        <v>450</v>
      </c>
    </row>
    <row r="78" spans="1:6" x14ac:dyDescent="0.3">
      <c r="A78" s="13" t="s">
        <v>49</v>
      </c>
      <c r="B78" s="3">
        <v>124</v>
      </c>
      <c r="C78" s="14">
        <v>44242</v>
      </c>
      <c r="D78" s="8" t="s">
        <v>34</v>
      </c>
      <c r="E78" s="15">
        <v>60100</v>
      </c>
      <c r="F78" s="15">
        <v>1650</v>
      </c>
    </row>
    <row r="79" spans="1:6" x14ac:dyDescent="0.3">
      <c r="A79" s="13" t="s">
        <v>49</v>
      </c>
      <c r="B79" s="3">
        <v>125</v>
      </c>
      <c r="C79" s="14">
        <v>44230</v>
      </c>
      <c r="D79" s="8" t="s">
        <v>34</v>
      </c>
      <c r="E79" s="15">
        <v>2400</v>
      </c>
      <c r="F79" s="15">
        <v>50</v>
      </c>
    </row>
    <row r="80" spans="1:6" x14ac:dyDescent="0.3">
      <c r="A80" s="13" t="s">
        <v>49</v>
      </c>
      <c r="B80" s="3">
        <v>133</v>
      </c>
      <c r="C80" s="14">
        <v>44244</v>
      </c>
      <c r="D80" s="8" t="s">
        <v>34</v>
      </c>
      <c r="E80" s="15">
        <v>10550</v>
      </c>
      <c r="F80" s="15">
        <v>200</v>
      </c>
    </row>
    <row r="81" spans="1:6" x14ac:dyDescent="0.3">
      <c r="A81" s="13" t="s">
        <v>49</v>
      </c>
      <c r="B81" s="3">
        <v>138</v>
      </c>
      <c r="C81" s="14">
        <v>44241</v>
      </c>
      <c r="D81" s="8" t="s">
        <v>34</v>
      </c>
      <c r="E81" s="15">
        <v>12400</v>
      </c>
      <c r="F81" s="15">
        <v>100</v>
      </c>
    </row>
    <row r="82" spans="1:6" x14ac:dyDescent="0.3">
      <c r="A82" s="13" t="s">
        <v>49</v>
      </c>
      <c r="B82" s="3">
        <v>144</v>
      </c>
      <c r="C82" s="14">
        <v>44241</v>
      </c>
      <c r="D82" s="8" t="s">
        <v>34</v>
      </c>
      <c r="E82" s="3">
        <v>8700</v>
      </c>
      <c r="F82" s="15">
        <v>200</v>
      </c>
    </row>
    <row r="83" spans="1:6" x14ac:dyDescent="0.3">
      <c r="A83" s="13" t="s">
        <v>49</v>
      </c>
      <c r="B83" s="3">
        <v>147</v>
      </c>
      <c r="C83" s="14">
        <v>44242</v>
      </c>
      <c r="D83" s="8" t="s">
        <v>34</v>
      </c>
      <c r="E83" s="15">
        <v>36000</v>
      </c>
      <c r="F83" s="15">
        <v>1450</v>
      </c>
    </row>
    <row r="84" spans="1:6" x14ac:dyDescent="0.3">
      <c r="A84" s="13" t="s">
        <v>49</v>
      </c>
      <c r="B84" s="3">
        <v>150</v>
      </c>
      <c r="C84" s="14">
        <v>44232</v>
      </c>
      <c r="D84" s="8" t="s">
        <v>34</v>
      </c>
      <c r="E84" s="3">
        <v>4950</v>
      </c>
      <c r="F84" s="15">
        <v>250</v>
      </c>
    </row>
    <row r="85" spans="1:6" x14ac:dyDescent="0.3">
      <c r="A85" s="13" t="s">
        <v>49</v>
      </c>
      <c r="B85" s="3">
        <v>152</v>
      </c>
      <c r="C85" s="14">
        <v>44236</v>
      </c>
      <c r="D85" s="8" t="s">
        <v>34</v>
      </c>
      <c r="E85" s="15">
        <v>3350</v>
      </c>
      <c r="F85" s="15">
        <v>0</v>
      </c>
    </row>
    <row r="86" spans="1:6" x14ac:dyDescent="0.3">
      <c r="A86" s="13" t="s">
        <v>49</v>
      </c>
      <c r="B86" s="3">
        <v>153</v>
      </c>
      <c r="C86" s="14">
        <v>44235</v>
      </c>
      <c r="D86" s="8" t="s">
        <v>34</v>
      </c>
      <c r="E86" s="3">
        <v>8250</v>
      </c>
      <c r="F86" s="15">
        <v>150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B12" sqref="B12"/>
    </sheetView>
  </sheetViews>
  <sheetFormatPr baseColWidth="10" defaultRowHeight="14.4" x14ac:dyDescent="0.3"/>
  <cols>
    <col min="1" max="1" width="15.33203125" customWidth="1"/>
    <col min="4" max="4" width="16.21875" customWidth="1"/>
  </cols>
  <sheetData>
    <row r="1" spans="1:12" ht="72" x14ac:dyDescent="0.3">
      <c r="A1" s="16" t="s">
        <v>0</v>
      </c>
      <c r="B1" s="16" t="s">
        <v>3</v>
      </c>
      <c r="C1" s="16" t="s">
        <v>50</v>
      </c>
      <c r="D1" s="16"/>
      <c r="E1" s="17" t="s">
        <v>54</v>
      </c>
      <c r="F1" s="17" t="s">
        <v>55</v>
      </c>
      <c r="G1" s="17" t="s">
        <v>56</v>
      </c>
      <c r="H1" s="17" t="s">
        <v>51</v>
      </c>
      <c r="I1" s="17" t="s">
        <v>57</v>
      </c>
      <c r="J1" s="17" t="s">
        <v>52</v>
      </c>
      <c r="K1" s="17" t="s">
        <v>53</v>
      </c>
      <c r="L1" s="10" t="s">
        <v>62</v>
      </c>
    </row>
    <row r="2" spans="1:12" x14ac:dyDescent="0.3">
      <c r="A2" s="1" t="s">
        <v>4</v>
      </c>
      <c r="B2" s="3" t="s">
        <v>5</v>
      </c>
      <c r="C2" s="3" t="s">
        <v>60</v>
      </c>
      <c r="D2" s="1" t="s">
        <v>58</v>
      </c>
      <c r="E2" s="5">
        <v>5</v>
      </c>
      <c r="F2" s="5">
        <v>10</v>
      </c>
      <c r="G2" s="5">
        <v>5</v>
      </c>
      <c r="H2" s="5">
        <v>2</v>
      </c>
      <c r="I2" s="5">
        <v>21</v>
      </c>
      <c r="J2" s="5">
        <v>18</v>
      </c>
      <c r="K2" s="5">
        <v>0</v>
      </c>
      <c r="L2" s="5">
        <v>61</v>
      </c>
    </row>
    <row r="3" spans="1:12" x14ac:dyDescent="0.3">
      <c r="A3" s="1" t="s">
        <v>4</v>
      </c>
      <c r="B3" s="3"/>
      <c r="C3" s="3"/>
      <c r="D3" s="1" t="s">
        <v>59</v>
      </c>
      <c r="E3" s="18">
        <v>8.1967213114754092</v>
      </c>
      <c r="F3" s="18">
        <v>16.393442622950818</v>
      </c>
      <c r="G3" s="18">
        <v>8.1967213114754092</v>
      </c>
      <c r="H3" s="18">
        <v>3.278688524590164</v>
      </c>
      <c r="I3" s="18">
        <v>34.42622950819672</v>
      </c>
      <c r="J3" s="18">
        <v>29.508196721311474</v>
      </c>
      <c r="K3" s="18">
        <v>0</v>
      </c>
      <c r="L3" s="19">
        <v>100</v>
      </c>
    </row>
    <row r="4" spans="1:12" x14ac:dyDescent="0.3">
      <c r="A4" s="1" t="s">
        <v>4</v>
      </c>
      <c r="B4" s="3"/>
      <c r="C4" s="3"/>
      <c r="D4" s="1" t="s">
        <v>63</v>
      </c>
      <c r="E4" s="19">
        <v>370.32786885245901</v>
      </c>
      <c r="F4" s="19">
        <v>740.65573770491801</v>
      </c>
      <c r="G4" s="19">
        <v>370.32786885245901</v>
      </c>
      <c r="H4" s="19">
        <v>148.13114754098359</v>
      </c>
      <c r="I4" s="19">
        <v>1555.3770491803277</v>
      </c>
      <c r="J4" s="19">
        <v>1333.1803278688524</v>
      </c>
      <c r="K4" s="19">
        <v>0</v>
      </c>
      <c r="L4" s="19">
        <f>SUM(E4:K4)</f>
        <v>4518</v>
      </c>
    </row>
    <row r="5" spans="1:12" x14ac:dyDescent="0.3">
      <c r="A5" s="1" t="s">
        <v>4</v>
      </c>
      <c r="B5" s="3"/>
      <c r="C5" s="3" t="s">
        <v>61</v>
      </c>
      <c r="D5" s="1" t="s">
        <v>58</v>
      </c>
      <c r="E5" s="20">
        <v>7</v>
      </c>
      <c r="F5" s="20">
        <v>28</v>
      </c>
      <c r="G5" s="20">
        <v>12</v>
      </c>
      <c r="H5" s="20">
        <v>10</v>
      </c>
      <c r="I5" s="20">
        <v>16</v>
      </c>
      <c r="J5" s="20">
        <v>0</v>
      </c>
      <c r="K5" s="20">
        <v>1</v>
      </c>
      <c r="L5" s="20">
        <f>SUM(E5:K5)</f>
        <v>74</v>
      </c>
    </row>
    <row r="6" spans="1:12" x14ac:dyDescent="0.3">
      <c r="A6" s="1" t="s">
        <v>4</v>
      </c>
      <c r="B6" s="3"/>
      <c r="C6" s="3"/>
      <c r="D6" s="1" t="s">
        <v>59</v>
      </c>
      <c r="E6" s="18">
        <f>((E5/$L$5)*100)</f>
        <v>9.4594594594594597</v>
      </c>
      <c r="F6" s="18">
        <f t="shared" ref="F6:K6" si="0">((F5/$L$5)*100)</f>
        <v>37.837837837837839</v>
      </c>
      <c r="G6" s="18">
        <f t="shared" si="0"/>
        <v>16.216216216216218</v>
      </c>
      <c r="H6" s="18">
        <f t="shared" si="0"/>
        <v>13.513513513513514</v>
      </c>
      <c r="I6" s="18">
        <f t="shared" si="0"/>
        <v>21.621621621621621</v>
      </c>
      <c r="J6" s="18">
        <f t="shared" si="0"/>
        <v>0</v>
      </c>
      <c r="K6" s="18">
        <f t="shared" si="0"/>
        <v>1.3513513513513513</v>
      </c>
      <c r="L6" s="5">
        <v>100</v>
      </c>
    </row>
    <row r="7" spans="1:12" x14ac:dyDescent="0.3">
      <c r="A7" s="1" t="s">
        <v>4</v>
      </c>
      <c r="B7" s="3"/>
      <c r="C7" s="3"/>
      <c r="D7" s="1" t="s">
        <v>63</v>
      </c>
      <c r="E7" s="19">
        <f>(E6*$L$7)/100</f>
        <v>518.09459459459458</v>
      </c>
      <c r="F7" s="19">
        <f t="shared" ref="F7:K7" si="1">(F6*$L$7)/100</f>
        <v>2072.3783783783783</v>
      </c>
      <c r="G7" s="19">
        <f t="shared" si="1"/>
        <v>888.1621621621623</v>
      </c>
      <c r="H7" s="19">
        <f t="shared" si="1"/>
        <v>740.13513513513522</v>
      </c>
      <c r="I7" s="19">
        <f t="shared" si="1"/>
        <v>1184.216216216216</v>
      </c>
      <c r="J7" s="19">
        <f t="shared" si="1"/>
        <v>0</v>
      </c>
      <c r="K7" s="19">
        <f t="shared" si="1"/>
        <v>74.013513513513502</v>
      </c>
      <c r="L7" s="5">
        <v>5477</v>
      </c>
    </row>
    <row r="8" spans="1:12" x14ac:dyDescent="0.3">
      <c r="A8" s="1" t="s">
        <v>4</v>
      </c>
      <c r="B8" s="3" t="s">
        <v>33</v>
      </c>
      <c r="C8" s="3" t="s">
        <v>60</v>
      </c>
      <c r="D8" s="1" t="s">
        <v>58</v>
      </c>
      <c r="E8" s="20">
        <v>15</v>
      </c>
      <c r="F8" s="20">
        <v>25</v>
      </c>
      <c r="G8" s="20">
        <v>20</v>
      </c>
      <c r="H8" s="20">
        <v>2</v>
      </c>
      <c r="I8" s="20">
        <v>23</v>
      </c>
      <c r="J8" s="20">
        <v>27</v>
      </c>
      <c r="K8" s="20">
        <v>3</v>
      </c>
      <c r="L8" s="20">
        <f>SUM(E8:K8)</f>
        <v>115</v>
      </c>
    </row>
    <row r="9" spans="1:12" x14ac:dyDescent="0.3">
      <c r="A9" s="1" t="s">
        <v>4</v>
      </c>
      <c r="B9" s="3"/>
      <c r="C9" s="3"/>
      <c r="D9" s="1" t="s">
        <v>59</v>
      </c>
      <c r="E9" s="20">
        <v>13</v>
      </c>
      <c r="F9" s="20">
        <v>21.7</v>
      </c>
      <c r="G9" s="20">
        <v>17.399999999999999</v>
      </c>
      <c r="H9" s="20">
        <v>1.7</v>
      </c>
      <c r="I9" s="20">
        <v>20</v>
      </c>
      <c r="J9" s="20">
        <v>23.5</v>
      </c>
      <c r="K9" s="20">
        <v>2.6</v>
      </c>
      <c r="L9" s="20">
        <v>100</v>
      </c>
    </row>
    <row r="10" spans="1:12" x14ac:dyDescent="0.3">
      <c r="A10" s="1" t="s">
        <v>4</v>
      </c>
      <c r="B10" s="3"/>
      <c r="C10" s="3"/>
      <c r="D10" s="1" t="s">
        <v>63</v>
      </c>
      <c r="E10" s="19">
        <f>($L$10*E9)/100</f>
        <v>966.68</v>
      </c>
      <c r="F10" s="19">
        <f t="shared" ref="F10:K10" si="2">($L$10*F9)/100</f>
        <v>1613.6119999999999</v>
      </c>
      <c r="G10" s="19">
        <f t="shared" si="2"/>
        <v>1293.864</v>
      </c>
      <c r="H10" s="19">
        <f t="shared" si="2"/>
        <v>126.41199999999999</v>
      </c>
      <c r="I10" s="19">
        <f t="shared" si="2"/>
        <v>1487.2</v>
      </c>
      <c r="J10" s="19">
        <f t="shared" si="2"/>
        <v>1747.46</v>
      </c>
      <c r="K10" s="19">
        <f t="shared" si="2"/>
        <v>193.33600000000001</v>
      </c>
      <c r="L10" s="20">
        <v>7436</v>
      </c>
    </row>
    <row r="11" spans="1:12" x14ac:dyDescent="0.3">
      <c r="A11" s="1" t="s">
        <v>4</v>
      </c>
      <c r="B11" s="3"/>
      <c r="C11" s="3" t="s">
        <v>61</v>
      </c>
      <c r="D11" s="1" t="s">
        <v>58</v>
      </c>
      <c r="E11" s="20">
        <v>5</v>
      </c>
      <c r="F11" s="20">
        <v>6</v>
      </c>
      <c r="G11" s="20">
        <v>20</v>
      </c>
      <c r="H11" s="20">
        <v>3</v>
      </c>
      <c r="I11" s="20">
        <v>7</v>
      </c>
      <c r="J11" s="20">
        <v>0</v>
      </c>
      <c r="K11" s="20">
        <v>0</v>
      </c>
      <c r="L11" s="20">
        <v>41</v>
      </c>
    </row>
    <row r="12" spans="1:12" x14ac:dyDescent="0.3">
      <c r="A12" s="1" t="s">
        <v>4</v>
      </c>
      <c r="B12" s="3"/>
      <c r="C12" s="3"/>
      <c r="D12" s="1" t="s">
        <v>59</v>
      </c>
      <c r="E12" s="20">
        <v>12.2</v>
      </c>
      <c r="F12" s="20">
        <v>14.6</v>
      </c>
      <c r="G12" s="20">
        <v>48.8</v>
      </c>
      <c r="H12" s="20">
        <v>7.3</v>
      </c>
      <c r="I12" s="20">
        <v>17.100000000000001</v>
      </c>
      <c r="J12" s="20">
        <v>0</v>
      </c>
      <c r="K12" s="20">
        <v>0</v>
      </c>
      <c r="L12" s="20">
        <v>100</v>
      </c>
    </row>
    <row r="13" spans="1:12" x14ac:dyDescent="0.3">
      <c r="A13" s="1" t="s">
        <v>4</v>
      </c>
      <c r="B13" s="3"/>
      <c r="C13" s="3"/>
      <c r="D13" s="1" t="s">
        <v>63</v>
      </c>
      <c r="E13" s="19">
        <f>($L$13*E12)/100</f>
        <v>21.837999999999997</v>
      </c>
      <c r="F13" s="19">
        <f t="shared" ref="F13:K13" si="3">($L$13*F12)/100</f>
        <v>26.134</v>
      </c>
      <c r="G13" s="19">
        <f t="shared" si="3"/>
        <v>87.35199999999999</v>
      </c>
      <c r="H13" s="19">
        <f t="shared" si="3"/>
        <v>13.067</v>
      </c>
      <c r="I13" s="19">
        <f t="shared" si="3"/>
        <v>30.609000000000002</v>
      </c>
      <c r="J13" s="19">
        <f t="shared" si="3"/>
        <v>0</v>
      </c>
      <c r="K13" s="19">
        <f t="shared" si="3"/>
        <v>0</v>
      </c>
      <c r="L13" s="20">
        <v>179</v>
      </c>
    </row>
    <row r="14" spans="1:12" x14ac:dyDescent="0.3">
      <c r="A14" s="1" t="s">
        <v>4</v>
      </c>
      <c r="B14" s="3" t="s">
        <v>34</v>
      </c>
      <c r="C14" s="3" t="s">
        <v>60</v>
      </c>
      <c r="D14" s="1" t="s">
        <v>58</v>
      </c>
      <c r="E14" s="20">
        <v>11</v>
      </c>
      <c r="F14" s="20">
        <v>31</v>
      </c>
      <c r="G14" s="20">
        <v>6</v>
      </c>
      <c r="H14" s="20">
        <v>0</v>
      </c>
      <c r="I14" s="20">
        <v>9</v>
      </c>
      <c r="J14" s="20">
        <v>6</v>
      </c>
      <c r="K14" s="20">
        <v>0</v>
      </c>
      <c r="L14" s="20">
        <f>SUM(E14:K14)</f>
        <v>63</v>
      </c>
    </row>
    <row r="15" spans="1:12" x14ac:dyDescent="0.3">
      <c r="A15" s="1" t="s">
        <v>4</v>
      </c>
      <c r="B15" s="3"/>
      <c r="C15" s="3"/>
      <c r="D15" s="1" t="s">
        <v>59</v>
      </c>
      <c r="E15" s="20">
        <v>17.399999999999999</v>
      </c>
      <c r="F15" s="20">
        <v>49.2</v>
      </c>
      <c r="G15" s="20">
        <v>9.5</v>
      </c>
      <c r="H15" s="20">
        <v>0</v>
      </c>
      <c r="I15" s="20">
        <v>14.28</v>
      </c>
      <c r="J15" s="20">
        <v>9.5</v>
      </c>
      <c r="K15" s="20">
        <v>0</v>
      </c>
      <c r="L15" s="20">
        <v>100</v>
      </c>
    </row>
    <row r="16" spans="1:12" x14ac:dyDescent="0.3">
      <c r="A16" s="1" t="s">
        <v>4</v>
      </c>
      <c r="B16" s="3"/>
      <c r="C16" s="3"/>
      <c r="D16" s="1" t="s">
        <v>63</v>
      </c>
      <c r="E16" s="19">
        <f>($L$16*E15)/100</f>
        <v>1307.4359999999999</v>
      </c>
      <c r="F16" s="19">
        <f t="shared" ref="F16:K16" si="4">($L$16*F15)/100</f>
        <v>3696.8880000000004</v>
      </c>
      <c r="G16" s="19">
        <f t="shared" si="4"/>
        <v>713.83</v>
      </c>
      <c r="H16" s="19">
        <f t="shared" si="4"/>
        <v>0</v>
      </c>
      <c r="I16" s="19">
        <f t="shared" si="4"/>
        <v>1072.9992</v>
      </c>
      <c r="J16" s="19">
        <f t="shared" si="4"/>
        <v>713.83</v>
      </c>
      <c r="K16" s="19">
        <f t="shared" si="4"/>
        <v>0</v>
      </c>
      <c r="L16" s="20">
        <v>7514</v>
      </c>
    </row>
    <row r="17" spans="1:12" x14ac:dyDescent="0.3">
      <c r="A17" s="1" t="s">
        <v>4</v>
      </c>
      <c r="B17" s="3"/>
      <c r="C17" s="3" t="s">
        <v>61</v>
      </c>
      <c r="D17" s="1" t="s">
        <v>58</v>
      </c>
      <c r="E17" s="20">
        <v>2</v>
      </c>
      <c r="F17" s="20">
        <v>14</v>
      </c>
      <c r="G17" s="20">
        <v>9</v>
      </c>
      <c r="H17" s="20">
        <v>0</v>
      </c>
      <c r="I17" s="20">
        <v>4</v>
      </c>
      <c r="J17" s="20">
        <v>0</v>
      </c>
      <c r="K17" s="20">
        <v>0</v>
      </c>
      <c r="L17" s="20">
        <f>SUM(E17:K17)</f>
        <v>29</v>
      </c>
    </row>
    <row r="18" spans="1:12" x14ac:dyDescent="0.3">
      <c r="A18" s="1" t="s">
        <v>4</v>
      </c>
      <c r="B18" s="3"/>
      <c r="C18" s="3"/>
      <c r="D18" s="1" t="s">
        <v>59</v>
      </c>
      <c r="E18" s="20">
        <v>6.9</v>
      </c>
      <c r="F18" s="20">
        <v>48.27</v>
      </c>
      <c r="G18" s="20">
        <v>31</v>
      </c>
      <c r="H18" s="20">
        <v>0</v>
      </c>
      <c r="I18" s="20">
        <v>13.8</v>
      </c>
      <c r="J18" s="20">
        <v>0</v>
      </c>
      <c r="K18" s="20">
        <v>0</v>
      </c>
      <c r="L18" s="20">
        <v>100</v>
      </c>
    </row>
    <row r="19" spans="1:12" x14ac:dyDescent="0.3">
      <c r="A19" s="1" t="s">
        <v>4</v>
      </c>
      <c r="B19" s="3"/>
      <c r="C19" s="3"/>
      <c r="D19" s="1" t="s">
        <v>63</v>
      </c>
      <c r="E19" s="19">
        <f>($L$19*E18)/100</f>
        <v>39.192</v>
      </c>
      <c r="F19" s="19">
        <f t="shared" ref="F19:K19" si="5">($L$19*F18)/100</f>
        <v>274.17360000000002</v>
      </c>
      <c r="G19" s="19">
        <f t="shared" si="5"/>
        <v>176.08</v>
      </c>
      <c r="H19" s="19">
        <f t="shared" si="5"/>
        <v>0</v>
      </c>
      <c r="I19" s="19">
        <f t="shared" si="5"/>
        <v>78.384</v>
      </c>
      <c r="J19" s="19">
        <f t="shared" si="5"/>
        <v>0</v>
      </c>
      <c r="K19" s="19">
        <f t="shared" si="5"/>
        <v>0</v>
      </c>
      <c r="L19" s="20">
        <v>568</v>
      </c>
    </row>
    <row r="20" spans="1:12" x14ac:dyDescent="0.3">
      <c r="B20" s="2"/>
      <c r="C20" s="2"/>
      <c r="E20" s="4"/>
      <c r="F20" s="4"/>
      <c r="G20" s="4"/>
      <c r="H20" s="4"/>
      <c r="I20" s="4"/>
      <c r="J20" s="4"/>
      <c r="K20" s="4"/>
      <c r="L20" s="4"/>
    </row>
    <row r="21" spans="1:12" x14ac:dyDescent="0.3">
      <c r="A21" s="1" t="s">
        <v>49</v>
      </c>
      <c r="B21" s="3" t="s">
        <v>5</v>
      </c>
      <c r="C21" s="3" t="s">
        <v>60</v>
      </c>
      <c r="D21" s="1" t="s">
        <v>58</v>
      </c>
      <c r="E21" s="5">
        <v>5</v>
      </c>
      <c r="F21" s="5">
        <v>33</v>
      </c>
      <c r="G21" s="5">
        <v>10</v>
      </c>
      <c r="H21" s="5">
        <v>0</v>
      </c>
      <c r="I21" s="5">
        <v>21</v>
      </c>
      <c r="J21" s="5">
        <v>30</v>
      </c>
      <c r="K21" s="5">
        <v>1</v>
      </c>
      <c r="L21" s="20">
        <v>100</v>
      </c>
    </row>
    <row r="22" spans="1:12" x14ac:dyDescent="0.3">
      <c r="A22" s="1" t="s">
        <v>49</v>
      </c>
      <c r="B22" s="3"/>
      <c r="C22" s="3"/>
      <c r="D22" s="1" t="s">
        <v>59</v>
      </c>
      <c r="E22" s="5">
        <f>(E21/$L$21)*100</f>
        <v>5</v>
      </c>
      <c r="F22" s="5">
        <f t="shared" ref="F22:K22" si="6">(F21/$L$21)*100</f>
        <v>33</v>
      </c>
      <c r="G22" s="5">
        <f t="shared" si="6"/>
        <v>10</v>
      </c>
      <c r="H22" s="5">
        <f t="shared" si="6"/>
        <v>0</v>
      </c>
      <c r="I22" s="5">
        <f t="shared" si="6"/>
        <v>21</v>
      </c>
      <c r="J22" s="5">
        <f t="shared" si="6"/>
        <v>30</v>
      </c>
      <c r="K22" s="5">
        <f t="shared" si="6"/>
        <v>1</v>
      </c>
      <c r="L22" s="20">
        <v>100</v>
      </c>
    </row>
    <row r="23" spans="1:12" x14ac:dyDescent="0.3">
      <c r="A23" s="1" t="s">
        <v>49</v>
      </c>
      <c r="B23" s="3"/>
      <c r="C23" s="3"/>
      <c r="D23" s="1" t="s">
        <v>63</v>
      </c>
      <c r="E23" s="19">
        <f>($L$23*E22)/100</f>
        <v>803.75</v>
      </c>
      <c r="F23" s="19">
        <f t="shared" ref="F23:K23" si="7">($L$23*F22)/100</f>
        <v>5304.75</v>
      </c>
      <c r="G23" s="19">
        <f t="shared" si="7"/>
        <v>1607.5</v>
      </c>
      <c r="H23" s="19">
        <f t="shared" si="7"/>
        <v>0</v>
      </c>
      <c r="I23" s="19">
        <f t="shared" si="7"/>
        <v>3375.75</v>
      </c>
      <c r="J23" s="19">
        <f t="shared" si="7"/>
        <v>4822.5</v>
      </c>
      <c r="K23" s="19">
        <f t="shared" si="7"/>
        <v>160.75</v>
      </c>
      <c r="L23" s="5">
        <v>16075</v>
      </c>
    </row>
    <row r="24" spans="1:12" x14ac:dyDescent="0.3">
      <c r="A24" s="1" t="s">
        <v>49</v>
      </c>
      <c r="B24" s="3"/>
      <c r="C24" s="3" t="s">
        <v>61</v>
      </c>
      <c r="D24" s="1" t="s">
        <v>58</v>
      </c>
      <c r="E24" s="5">
        <v>14</v>
      </c>
      <c r="F24" s="5">
        <v>25</v>
      </c>
      <c r="G24" s="5">
        <v>7</v>
      </c>
      <c r="H24" s="5">
        <v>5</v>
      </c>
      <c r="I24" s="5">
        <v>17</v>
      </c>
      <c r="J24" s="5">
        <v>31</v>
      </c>
      <c r="K24" s="5">
        <v>1</v>
      </c>
      <c r="L24" s="5">
        <v>100</v>
      </c>
    </row>
    <row r="25" spans="1:12" x14ac:dyDescent="0.3">
      <c r="A25" s="1" t="s">
        <v>49</v>
      </c>
      <c r="B25" s="3"/>
      <c r="C25" s="3"/>
      <c r="D25" s="1" t="s">
        <v>59</v>
      </c>
      <c r="E25" s="5">
        <f>(E24/$L$25)*100</f>
        <v>14.000000000000002</v>
      </c>
      <c r="F25" s="5">
        <f t="shared" ref="F25:K25" si="8">(F24/$L$25)*100</f>
        <v>25</v>
      </c>
      <c r="G25" s="5">
        <f t="shared" si="8"/>
        <v>7.0000000000000009</v>
      </c>
      <c r="H25" s="5">
        <f t="shared" si="8"/>
        <v>5</v>
      </c>
      <c r="I25" s="5">
        <f t="shared" si="8"/>
        <v>17</v>
      </c>
      <c r="J25" s="5">
        <f t="shared" si="8"/>
        <v>31</v>
      </c>
      <c r="K25" s="5">
        <f t="shared" si="8"/>
        <v>1</v>
      </c>
      <c r="L25" s="5">
        <v>100</v>
      </c>
    </row>
    <row r="26" spans="1:12" x14ac:dyDescent="0.3">
      <c r="A26" s="1" t="s">
        <v>49</v>
      </c>
      <c r="B26" s="3"/>
      <c r="C26" s="3"/>
      <c r="D26" s="1" t="s">
        <v>63</v>
      </c>
      <c r="E26" s="19">
        <f>($L$26*E25)/100</f>
        <v>3563.4200000000005</v>
      </c>
      <c r="F26" s="19">
        <f t="shared" ref="F26:K26" si="9">($L$26*F25)/100</f>
        <v>6363.25</v>
      </c>
      <c r="G26" s="19">
        <f t="shared" si="9"/>
        <v>1781.7100000000003</v>
      </c>
      <c r="H26" s="19">
        <f t="shared" si="9"/>
        <v>1272.6500000000001</v>
      </c>
      <c r="I26" s="19">
        <f t="shared" si="9"/>
        <v>4327.01</v>
      </c>
      <c r="J26" s="19">
        <f t="shared" si="9"/>
        <v>7890.43</v>
      </c>
      <c r="K26" s="19">
        <f t="shared" si="9"/>
        <v>254.53</v>
      </c>
      <c r="L26" s="5">
        <v>25453</v>
      </c>
    </row>
    <row r="27" spans="1:12" x14ac:dyDescent="0.3">
      <c r="A27" s="1" t="s">
        <v>49</v>
      </c>
      <c r="B27" s="3" t="s">
        <v>33</v>
      </c>
      <c r="C27" s="3" t="s">
        <v>60</v>
      </c>
      <c r="D27" s="1" t="s">
        <v>58</v>
      </c>
      <c r="E27" s="5">
        <v>11</v>
      </c>
      <c r="F27" s="5">
        <v>30</v>
      </c>
      <c r="G27" s="5">
        <v>10</v>
      </c>
      <c r="H27" s="5">
        <v>7</v>
      </c>
      <c r="I27" s="5">
        <v>31</v>
      </c>
      <c r="J27" s="5">
        <v>10</v>
      </c>
      <c r="K27" s="5">
        <v>1</v>
      </c>
      <c r="L27" s="5">
        <v>100</v>
      </c>
    </row>
    <row r="28" spans="1:12" x14ac:dyDescent="0.3">
      <c r="A28" s="1" t="s">
        <v>49</v>
      </c>
      <c r="B28" s="3"/>
      <c r="C28" s="3"/>
      <c r="D28" s="1" t="s">
        <v>59</v>
      </c>
      <c r="E28" s="5">
        <v>11</v>
      </c>
      <c r="F28" s="5">
        <v>30</v>
      </c>
      <c r="G28" s="5">
        <v>10</v>
      </c>
      <c r="H28" s="5">
        <v>7</v>
      </c>
      <c r="I28" s="5">
        <v>31</v>
      </c>
      <c r="J28" s="5">
        <v>10</v>
      </c>
      <c r="K28" s="5">
        <v>1</v>
      </c>
      <c r="L28" s="5">
        <v>100</v>
      </c>
    </row>
    <row r="29" spans="1:12" x14ac:dyDescent="0.3">
      <c r="A29" s="1" t="s">
        <v>49</v>
      </c>
      <c r="B29" s="3"/>
      <c r="C29" s="3"/>
      <c r="D29" s="1" t="s">
        <v>63</v>
      </c>
      <c r="E29" s="19">
        <f>11/100*L29</f>
        <v>1853.5</v>
      </c>
      <c r="F29" s="19">
        <f>30/100*L29</f>
        <v>5055</v>
      </c>
      <c r="G29" s="19">
        <f>10/100*L29</f>
        <v>1685</v>
      </c>
      <c r="H29" s="19">
        <f>7/100*L29</f>
        <v>1179.5</v>
      </c>
      <c r="I29" s="19">
        <f>31/100*L29</f>
        <v>5223.5</v>
      </c>
      <c r="J29" s="19">
        <f>10/100*L29</f>
        <v>1685</v>
      </c>
      <c r="K29" s="19">
        <f>1/100*L29</f>
        <v>168.5</v>
      </c>
      <c r="L29" s="21">
        <v>16850</v>
      </c>
    </row>
    <row r="30" spans="1:12" x14ac:dyDescent="0.3">
      <c r="A30" s="1" t="s">
        <v>49</v>
      </c>
      <c r="B30" s="3"/>
      <c r="C30" s="3" t="s">
        <v>61</v>
      </c>
      <c r="D30" s="1" t="s">
        <v>58</v>
      </c>
      <c r="E30" s="5">
        <v>8</v>
      </c>
      <c r="F30" s="5">
        <v>9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18</v>
      </c>
    </row>
    <row r="31" spans="1:12" x14ac:dyDescent="0.3">
      <c r="A31" s="1" t="s">
        <v>49</v>
      </c>
      <c r="B31" s="3"/>
      <c r="C31" s="3"/>
      <c r="D31" s="1" t="s">
        <v>59</v>
      </c>
      <c r="E31" s="5">
        <v>44.5</v>
      </c>
      <c r="F31" s="5">
        <v>50</v>
      </c>
      <c r="G31" s="5">
        <v>5.5</v>
      </c>
      <c r="H31" s="5">
        <v>0</v>
      </c>
      <c r="I31" s="5">
        <v>0</v>
      </c>
      <c r="J31" s="5">
        <v>0</v>
      </c>
      <c r="K31" s="5">
        <v>0</v>
      </c>
      <c r="L31" s="5">
        <v>100</v>
      </c>
    </row>
    <row r="32" spans="1:12" x14ac:dyDescent="0.3">
      <c r="A32" s="1" t="s">
        <v>49</v>
      </c>
      <c r="B32" s="3"/>
      <c r="C32" s="3"/>
      <c r="D32" s="1" t="s">
        <v>63</v>
      </c>
      <c r="E32" s="19">
        <f>44.5/100*L32</f>
        <v>152.76850000000002</v>
      </c>
      <c r="F32" s="19">
        <f>50/100*L32</f>
        <v>171.65</v>
      </c>
      <c r="G32" s="19">
        <f>5.5/100*L32</f>
        <v>18.881499999999999</v>
      </c>
      <c r="H32" s="19">
        <v>0</v>
      </c>
      <c r="I32" s="19">
        <v>0</v>
      </c>
      <c r="J32" s="19">
        <v>0</v>
      </c>
      <c r="K32" s="19">
        <v>0</v>
      </c>
      <c r="L32" s="19">
        <v>343.3</v>
      </c>
    </row>
    <row r="33" spans="1:12" x14ac:dyDescent="0.3">
      <c r="A33" s="1" t="s">
        <v>49</v>
      </c>
      <c r="B33" s="3" t="s">
        <v>34</v>
      </c>
      <c r="C33" s="3" t="s">
        <v>60</v>
      </c>
      <c r="D33" s="1" t="s">
        <v>58</v>
      </c>
      <c r="E33" s="5">
        <v>7</v>
      </c>
      <c r="F33" s="5">
        <v>38</v>
      </c>
      <c r="G33" s="5">
        <v>9</v>
      </c>
      <c r="H33" s="5">
        <v>2</v>
      </c>
      <c r="I33" s="5">
        <v>32</v>
      </c>
      <c r="J33" s="5">
        <v>12</v>
      </c>
      <c r="K33" s="5">
        <v>0</v>
      </c>
      <c r="L33" s="5">
        <v>100</v>
      </c>
    </row>
    <row r="34" spans="1:12" x14ac:dyDescent="0.3">
      <c r="A34" s="1" t="s">
        <v>49</v>
      </c>
      <c r="B34" s="3"/>
      <c r="C34" s="3"/>
      <c r="D34" s="1" t="s">
        <v>59</v>
      </c>
      <c r="E34" s="5">
        <v>7</v>
      </c>
      <c r="F34" s="5">
        <v>38</v>
      </c>
      <c r="G34" s="5">
        <v>9</v>
      </c>
      <c r="H34" s="5">
        <v>2</v>
      </c>
      <c r="I34" s="5">
        <v>32</v>
      </c>
      <c r="J34" s="5">
        <v>12</v>
      </c>
      <c r="K34" s="5">
        <v>0</v>
      </c>
      <c r="L34" s="5">
        <v>100</v>
      </c>
    </row>
    <row r="35" spans="1:12" x14ac:dyDescent="0.3">
      <c r="A35" s="1" t="s">
        <v>49</v>
      </c>
      <c r="B35" s="3"/>
      <c r="C35" s="3"/>
      <c r="D35" s="1" t="s">
        <v>63</v>
      </c>
      <c r="E35" s="19">
        <f>7/100*L35</f>
        <v>1051.26</v>
      </c>
      <c r="F35" s="19">
        <f>38/100*L35</f>
        <v>5706.84</v>
      </c>
      <c r="G35" s="19">
        <f>9/100*L35</f>
        <v>1351.62</v>
      </c>
      <c r="H35" s="19">
        <f>2/100*L35</f>
        <v>300.36</v>
      </c>
      <c r="I35" s="19">
        <f>32/100*L35</f>
        <v>4805.76</v>
      </c>
      <c r="J35" s="19">
        <f>12/100*L35</f>
        <v>1802.1599999999999</v>
      </c>
      <c r="K35" s="19">
        <v>0</v>
      </c>
      <c r="L35" s="21">
        <v>15018</v>
      </c>
    </row>
    <row r="36" spans="1:12" x14ac:dyDescent="0.3">
      <c r="A36" s="1" t="s">
        <v>49</v>
      </c>
      <c r="B36" s="3"/>
      <c r="C36" s="3" t="s">
        <v>61</v>
      </c>
      <c r="D36" s="1" t="s">
        <v>58</v>
      </c>
      <c r="E36" s="5">
        <v>11</v>
      </c>
      <c r="F36" s="5">
        <v>38</v>
      </c>
      <c r="G36" s="5">
        <v>22</v>
      </c>
      <c r="H36" s="5">
        <v>0</v>
      </c>
      <c r="I36" s="5">
        <v>8</v>
      </c>
      <c r="J36" s="5">
        <v>0</v>
      </c>
      <c r="K36" s="5">
        <v>0</v>
      </c>
      <c r="L36" s="5">
        <v>79</v>
      </c>
    </row>
    <row r="37" spans="1:12" x14ac:dyDescent="0.3">
      <c r="A37" s="1" t="s">
        <v>49</v>
      </c>
      <c r="B37" s="3"/>
      <c r="C37" s="3"/>
      <c r="D37" s="1" t="s">
        <v>59</v>
      </c>
      <c r="E37" s="5">
        <v>13.9</v>
      </c>
      <c r="F37" s="5">
        <v>48.1</v>
      </c>
      <c r="G37" s="5">
        <v>27.9</v>
      </c>
      <c r="H37" s="5">
        <v>0</v>
      </c>
      <c r="I37" s="5">
        <v>10.1</v>
      </c>
      <c r="J37" s="5">
        <v>0</v>
      </c>
      <c r="K37" s="5">
        <v>0</v>
      </c>
      <c r="L37" s="5">
        <v>100</v>
      </c>
    </row>
    <row r="38" spans="1:12" x14ac:dyDescent="0.3">
      <c r="A38" s="1" t="s">
        <v>49</v>
      </c>
      <c r="B38" s="3"/>
      <c r="C38" s="3"/>
      <c r="D38" s="1" t="s">
        <v>63</v>
      </c>
      <c r="E38" s="19">
        <f>13.9/100*L38</f>
        <v>133.99600000000001</v>
      </c>
      <c r="F38" s="19">
        <f>48.1/100*L38</f>
        <v>463.68400000000003</v>
      </c>
      <c r="G38" s="19">
        <f>27.9/100*L38</f>
        <v>268.95599999999996</v>
      </c>
      <c r="H38" s="19">
        <v>0</v>
      </c>
      <c r="I38" s="19">
        <f>10.1/100*L38</f>
        <v>97.36399999999999</v>
      </c>
      <c r="J38" s="19">
        <v>0</v>
      </c>
      <c r="K38" s="19">
        <v>0</v>
      </c>
      <c r="L38" s="5">
        <v>964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Dataset 1 Individual OPG</vt:lpstr>
      <vt:lpstr>Dataset 2 Eimeria spp</vt:lpstr>
    </vt:vector>
  </TitlesOfParts>
  <Company>École Nationale Vétérinaire de Toulouse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Bordes</dc:creator>
  <cp:lastModifiedBy>Lea Bordes</cp:lastModifiedBy>
  <dcterms:created xsi:type="dcterms:W3CDTF">2021-12-05T19:22:32Z</dcterms:created>
  <dcterms:modified xsi:type="dcterms:W3CDTF">2022-02-11T10:41:20Z</dcterms:modified>
</cp:coreProperties>
</file>