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0"/>
  </bookViews>
  <sheets>
    <sheet name="Table S20" sheetId="1" r:id="rId1"/>
  </sheets>
  <calcPr calcId="144525"/>
</workbook>
</file>

<file path=xl/sharedStrings.xml><?xml version="1.0" encoding="utf-8"?>
<sst xmlns="http://schemas.openxmlformats.org/spreadsheetml/2006/main" count="90">
  <si>
    <t>Table S20 Analysis of Enrichment of the KEGG/GO Pathways</t>
  </si>
  <si>
    <t>Term</t>
  </si>
  <si>
    <t>Count</t>
  </si>
  <si>
    <t>Ratio</t>
  </si>
  <si>
    <t>pvalue</t>
  </si>
  <si>
    <t>LogP</t>
  </si>
  <si>
    <t>KEGG PATHWAYS</t>
  </si>
  <si>
    <t>hsa05161 Hepatitis B</t>
  </si>
  <si>
    <t>hsa04151 PI3K-Akt signaling pathway</t>
  </si>
  <si>
    <t>hsa00260 Glycine, serine and threonine metabolism</t>
  </si>
  <si>
    <t>hsa04115 p53 signaling pathway</t>
  </si>
  <si>
    <t>hsa04510 Focal adhesion</t>
  </si>
  <si>
    <t>hsa00982 Drug metabolism - cytochrome P450</t>
  </si>
  <si>
    <t>hsa04068 FoxO signaling pathway</t>
  </si>
  <si>
    <t>hsa04066 HIF-1 signaling pathway</t>
  </si>
  <si>
    <t>hsa05418 Fluid shear stress and atherosclerosis</t>
  </si>
  <si>
    <t>hsa04152 AMPK signaling pathway</t>
  </si>
  <si>
    <t>hsa04110 Cell cycle</t>
  </si>
  <si>
    <t>hsa05160 Hepatitis C</t>
  </si>
  <si>
    <t>hsa04210 Apoptosis</t>
  </si>
  <si>
    <t>hsa00980 Metabolism of xenobiotics by cytochrome P450</t>
  </si>
  <si>
    <t>hsa04062 Chemokine signaling pathway</t>
  </si>
  <si>
    <t>hsa00250 Alanine, aspartate and glutamate metabolism</t>
  </si>
  <si>
    <t>hsa04611 Platelet activation</t>
  </si>
  <si>
    <t>hsa04380 Osteoclast differentiation</t>
  </si>
  <si>
    <t>hsa04064 NF-kappa B signaling pathway</t>
  </si>
  <si>
    <t>hsa00830 Retinol metabolism</t>
  </si>
  <si>
    <t>GO Molecular Functions</t>
  </si>
  <si>
    <t>GO:0016491:oxidoreductase activity</t>
  </si>
  <si>
    <t>GO:0004879:nuclear receptor activity</t>
  </si>
  <si>
    <t>GO:0019900:kinase binding</t>
  </si>
  <si>
    <t>GO:0004672:protein kinase activity</t>
  </si>
  <si>
    <t>GO:0004953:icosanoid receptor activity</t>
  </si>
  <si>
    <t>GO:0042803:protein homodimerization activity</t>
  </si>
  <si>
    <t>GO:0016705:oxidoreductase activity, acting on paired donors, with incorporation or reduction of molecular oxyge</t>
  </si>
  <si>
    <t>GO:0016614:oxidoreductase activity, acting on CH-OH group of donors</t>
  </si>
  <si>
    <t>GO:0019904:protein domain specific binding</t>
  </si>
  <si>
    <t>GO:0019903:protein phosphatase binding</t>
  </si>
  <si>
    <t>GO:0004175:endopeptidase activity</t>
  </si>
  <si>
    <t>GO:1901681:sulfur compound binding</t>
  </si>
  <si>
    <t>GO:0031406:carboxylic acid binding</t>
  </si>
  <si>
    <t>GO:0002020:protease binding</t>
  </si>
  <si>
    <t>GO:0005496:steroid binding</t>
  </si>
  <si>
    <t>GO:0043394:proteoglycan binding</t>
  </si>
  <si>
    <t>GO:0035173:histone kinase activity</t>
  </si>
  <si>
    <t>GO:0009055:electron transfer activity</t>
  </si>
  <si>
    <t>GO:0016769:transferase activity, transferring nitrogenous groups</t>
  </si>
  <si>
    <t>GO:0035586:purinergic receptor activity</t>
  </si>
  <si>
    <t>GO Biological Processes</t>
  </si>
  <si>
    <t>response to wounding</t>
  </si>
  <si>
    <t>response to steroid hormone</t>
  </si>
  <si>
    <t>organic hydroxy compound metabolic process</t>
  </si>
  <si>
    <t>cellular response to lipid</t>
  </si>
  <si>
    <t>response to acid chemical</t>
  </si>
  <si>
    <t>response to toxic substance</t>
  </si>
  <si>
    <t>response to ketone</t>
  </si>
  <si>
    <t>response to extracellular stimulus</t>
  </si>
  <si>
    <t>positive regulation of cellular component movement</t>
  </si>
  <si>
    <t>monocarboxylic acid metabolic process</t>
  </si>
  <si>
    <t>response to xenobiotic stimulus</t>
  </si>
  <si>
    <t>cytokine-mediated signaling pathway</t>
  </si>
  <si>
    <t>regulation of hormone levels</t>
  </si>
  <si>
    <t>reactive oxygen species metabolic process</t>
  </si>
  <si>
    <t>circulatory system process</t>
  </si>
  <si>
    <t>blood vessel development</t>
  </si>
  <si>
    <t>response to lipopolysaccharide</t>
  </si>
  <si>
    <t>gland development</t>
  </si>
  <si>
    <t>leukocyte migration</t>
  </si>
  <si>
    <t>phosphatidylinositol 3-kinase signaling</t>
  </si>
  <si>
    <t>GO Cellular Components</t>
  </si>
  <si>
    <t>extracellular matrix</t>
  </si>
  <si>
    <t>membrane raft</t>
  </si>
  <si>
    <t>protein kinase complex</t>
  </si>
  <si>
    <t>vesicle lumen</t>
  </si>
  <si>
    <t>basal part of cell</t>
  </si>
  <si>
    <t>side of membrane</t>
  </si>
  <si>
    <t>mitochondrial matrix</t>
  </si>
  <si>
    <t>plasma lipoprotein particle</t>
  </si>
  <si>
    <t>endocytic vesicle</t>
  </si>
  <si>
    <t>myelin sheath</t>
  </si>
  <si>
    <t>endolysosome</t>
  </si>
  <si>
    <t>organelle envelope lumen</t>
  </si>
  <si>
    <t>peroxisome</t>
  </si>
  <si>
    <t>nuclear envelope</t>
  </si>
  <si>
    <t>mitochondrial envelope</t>
  </si>
  <si>
    <t>cytoplasmic side of plasma membrane</t>
  </si>
  <si>
    <t>specific granule lumen</t>
  </si>
  <si>
    <t>perinuclear region of cytoplasm</t>
  </si>
  <si>
    <t>cell body</t>
  </si>
  <si>
    <t>nuclear transcription factor complex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</si>
</sst>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2"/>
      <color theme="1"/>
      <name val="宋体"/>
      <charset val="134"/>
      <scheme val="minor"/>
    </font>
    <font>
      <sz val="16"/>
      <color theme="1"/>
      <name val="Times New Roman Regular"/>
      <charset val="134"/>
    </font>
    <font>
      <sz val="16"/>
      <name val="Times New Roman Regular"/>
      <charset val="134"/>
    </font>
    <font>
      <sz val="16"/>
      <color theme="1"/>
      <name val="Times New Roman"/>
      <charset val="134"/>
    </font>
    <font>
      <b/>
      <sz val="12"/>
      <color theme="1"/>
      <name val="Times New Roman Bold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30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6"/>
  <sheetViews>
    <sheetView tabSelected="1" workbookViewId="0">
      <selection activeCell="A1" sqref="A1"/>
    </sheetView>
  </sheetViews>
  <sheetFormatPr defaultColWidth="36.8928571428571" defaultRowHeight="18.8"/>
  <cols>
    <col min="1" max="1" width="71.125" style="2" customWidth="1"/>
    <col min="2" max="2" width="8.85714285714286" style="2" customWidth="1"/>
    <col min="3" max="4" width="18.3571428571429" style="2" customWidth="1"/>
    <col min="5" max="5" width="19.9285714285714" style="2" customWidth="1"/>
    <col min="6" max="16384" width="36.8928571428571" style="2" customWidth="1"/>
  </cols>
  <sheetData>
    <row r="1" spans="1:1">
      <c r="A1" s="2" t="s">
        <v>0</v>
      </c>
    </row>
    <row r="2" s="1" customForma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2" customFormat="1" spans="1:5">
      <c r="A3" s="4" t="s">
        <v>6</v>
      </c>
      <c r="B3" s="4"/>
      <c r="C3" s="4"/>
      <c r="D3" s="4"/>
      <c r="E3" s="4"/>
    </row>
    <row r="4" s="2" customFormat="1" spans="1:9">
      <c r="A4" s="2" t="s">
        <v>7</v>
      </c>
      <c r="B4" s="2">
        <v>15</v>
      </c>
      <c r="C4" s="2">
        <f>15/144*100</f>
        <v>10.4166666666667</v>
      </c>
      <c r="D4" s="2">
        <v>5.06801743529873e-14</v>
      </c>
      <c r="E4" s="2">
        <v>-13.2951618997</v>
      </c>
      <c r="I4" s="5"/>
    </row>
    <row r="5" s="2" customFormat="1" spans="1:9">
      <c r="A5" s="2" t="s">
        <v>8</v>
      </c>
      <c r="B5" s="2">
        <v>18</v>
      </c>
      <c r="C5" s="2">
        <f>18/342*100</f>
        <v>5.26315789473684</v>
      </c>
      <c r="D5" s="2">
        <v>1.76225747175898e-11</v>
      </c>
      <c r="E5" s="2">
        <v>-10.7539306394</v>
      </c>
      <c r="I5" s="5"/>
    </row>
    <row r="6" s="2" customFormat="1" spans="1:9">
      <c r="A6" s="2" t="s">
        <v>9</v>
      </c>
      <c r="B6" s="2">
        <v>8</v>
      </c>
      <c r="C6" s="2">
        <f>8/40*100</f>
        <v>20</v>
      </c>
      <c r="D6" s="2">
        <v>2.16260055644546e-10</v>
      </c>
      <c r="E6" s="2">
        <v>-9.6650236896</v>
      </c>
      <c r="I6" s="5"/>
    </row>
    <row r="7" s="2" customFormat="1" spans="1:9">
      <c r="A7" s="2" t="s">
        <v>10</v>
      </c>
      <c r="B7" s="2">
        <v>9</v>
      </c>
      <c r="C7" s="2">
        <f>9/69*100</f>
        <v>13.0434782608696</v>
      </c>
      <c r="D7" s="2">
        <v>8.63478125586741e-10</v>
      </c>
      <c r="E7" s="2">
        <v>-9.0637486599</v>
      </c>
      <c r="I7" s="5"/>
    </row>
    <row r="8" s="2" customFormat="1" spans="1:9">
      <c r="A8" s="2" t="s">
        <v>11</v>
      </c>
      <c r="B8" s="2">
        <v>13</v>
      </c>
      <c r="C8" s="2">
        <f>13/199*100</f>
        <v>6.53266331658291</v>
      </c>
      <c r="D8" s="2">
        <v>9.36108715294438e-10</v>
      </c>
      <c r="E8" s="2">
        <v>-9.0286737114</v>
      </c>
      <c r="I8" s="5"/>
    </row>
    <row r="9" s="2" customFormat="1" spans="1:9">
      <c r="A9" s="2" t="s">
        <v>12</v>
      </c>
      <c r="B9" s="2">
        <v>9</v>
      </c>
      <c r="C9" s="2">
        <f>9/70*100</f>
        <v>12.8571428571429</v>
      </c>
      <c r="D9" s="2">
        <v>9.85245858553918e-10</v>
      </c>
      <c r="E9" s="2">
        <v>-9.006455382</v>
      </c>
      <c r="I9" s="5"/>
    </row>
    <row r="10" s="2" customFormat="1" spans="1:9">
      <c r="A10" s="2" t="s">
        <v>13</v>
      </c>
      <c r="B10" s="2">
        <v>11</v>
      </c>
      <c r="C10" s="2">
        <f>11/132*100</f>
        <v>8.33333333333333</v>
      </c>
      <c r="D10" s="2">
        <v>1.47304986355304e-9</v>
      </c>
      <c r="E10" s="2">
        <v>-8.8317825518</v>
      </c>
      <c r="I10" s="5"/>
    </row>
    <row r="11" s="2" customFormat="1" spans="1:9">
      <c r="A11" s="2" t="s">
        <v>14</v>
      </c>
      <c r="B11" s="2">
        <v>10</v>
      </c>
      <c r="C11" s="2">
        <f>10/101*100</f>
        <v>9.9009900990099</v>
      </c>
      <c r="D11" s="2">
        <v>1.54786687087618e-9</v>
      </c>
      <c r="E11" s="2">
        <v>-8.8102663949</v>
      </c>
      <c r="I11" s="5"/>
    </row>
    <row r="12" s="2" customFormat="1" spans="1:9">
      <c r="A12" s="2" t="s">
        <v>15</v>
      </c>
      <c r="B12" s="2">
        <v>11</v>
      </c>
      <c r="C12" s="2">
        <f>11/142*100</f>
        <v>7.74647887323944</v>
      </c>
      <c r="D12" s="2">
        <v>3.20339103257997e-9</v>
      </c>
      <c r="E12" s="2">
        <v>-8.4943900445</v>
      </c>
      <c r="I12" s="5"/>
    </row>
    <row r="13" s="2" customFormat="1" spans="1:9">
      <c r="A13" s="2" t="s">
        <v>16</v>
      </c>
      <c r="B13" s="2">
        <v>10</v>
      </c>
      <c r="C13" s="2">
        <f>10/120*100</f>
        <v>8.33333333333333</v>
      </c>
      <c r="D13" s="2">
        <v>8.38814050353976e-9</v>
      </c>
      <c r="E13" s="2">
        <v>-8.0763343036</v>
      </c>
      <c r="I13" s="5"/>
    </row>
    <row r="14" s="2" customFormat="1" spans="1:9">
      <c r="A14" s="2" t="s">
        <v>17</v>
      </c>
      <c r="B14" s="2">
        <v>10</v>
      </c>
      <c r="C14" s="2">
        <f>10/124*100</f>
        <v>8.06451612903226</v>
      </c>
      <c r="D14" s="2">
        <v>1.15260126183815e-8</v>
      </c>
      <c r="E14" s="2">
        <v>-7.9383209093</v>
      </c>
      <c r="I14" s="5"/>
    </row>
    <row r="15" s="2" customFormat="1" spans="1:9">
      <c r="A15" s="2" t="s">
        <v>18</v>
      </c>
      <c r="B15" s="2">
        <v>10</v>
      </c>
      <c r="C15" s="2">
        <f>10/131*100</f>
        <v>7.63358778625954</v>
      </c>
      <c r="D15" s="2">
        <v>1.95729775062273e-8</v>
      </c>
      <c r="E15" s="2">
        <v>-7.708343103</v>
      </c>
      <c r="I15" s="5"/>
    </row>
    <row r="16" s="2" customFormat="1" spans="1:9">
      <c r="A16" s="2" t="s">
        <v>19</v>
      </c>
      <c r="B16" s="2">
        <v>10</v>
      </c>
      <c r="C16" s="2">
        <f>10/138*100</f>
        <v>7.2463768115942</v>
      </c>
      <c r="D16" s="2">
        <v>3.22327352472128e-8</v>
      </c>
      <c r="E16" s="2">
        <v>-7.491702839</v>
      </c>
      <c r="I16" s="5"/>
    </row>
    <row r="17" s="2" customFormat="1" spans="1:9">
      <c r="A17" s="2" t="s">
        <v>20</v>
      </c>
      <c r="B17" s="2">
        <v>8</v>
      </c>
      <c r="C17" s="2">
        <f>8/74*100</f>
        <v>10.8108108108108</v>
      </c>
      <c r="D17" s="2">
        <v>3.49599394200051e-8</v>
      </c>
      <c r="E17" s="2">
        <v>-7.4564293286</v>
      </c>
      <c r="I17" s="5"/>
    </row>
    <row r="18" s="2" customFormat="1" spans="1:9">
      <c r="A18" s="2" t="s">
        <v>21</v>
      </c>
      <c r="B18" s="2">
        <v>11</v>
      </c>
      <c r="C18" s="2">
        <f>11/182*100</f>
        <v>6.04395604395604</v>
      </c>
      <c r="D18" s="2">
        <v>4.26888427113589e-8</v>
      </c>
      <c r="E18" s="2">
        <v>-7.3696856187</v>
      </c>
      <c r="I18" s="5"/>
    </row>
    <row r="19" s="2" customFormat="1" spans="1:9">
      <c r="A19" s="2" t="s">
        <v>22</v>
      </c>
      <c r="B19" s="2">
        <v>6</v>
      </c>
      <c r="C19" s="2">
        <f>6/35*100</f>
        <v>17.1428571428571</v>
      </c>
      <c r="D19" s="2">
        <v>1.12936068936494e-7</v>
      </c>
      <c r="E19" s="2">
        <v>-6.9471673332</v>
      </c>
      <c r="I19" s="5"/>
    </row>
    <row r="20" s="2" customFormat="1" spans="1:9">
      <c r="A20" s="2" t="s">
        <v>23</v>
      </c>
      <c r="B20" s="2">
        <v>9</v>
      </c>
      <c r="C20" s="2">
        <f>9/123*100</f>
        <v>7.31707317073171</v>
      </c>
      <c r="D20" s="2">
        <v>1.47422922137642e-7</v>
      </c>
      <c r="E20" s="2">
        <v>-6.8314349847</v>
      </c>
      <c r="I20" s="5"/>
    </row>
    <row r="21" s="2" customFormat="1" spans="1:9">
      <c r="A21" s="2" t="s">
        <v>24</v>
      </c>
      <c r="B21" s="2">
        <v>9</v>
      </c>
      <c r="C21" s="2">
        <f>9/130*100</f>
        <v>6.92307692307692</v>
      </c>
      <c r="D21" s="2">
        <v>2.37016145126214e-7</v>
      </c>
      <c r="E21" s="2">
        <v>-6.6252220696</v>
      </c>
      <c r="I21" s="5"/>
    </row>
    <row r="22" s="2" customFormat="1" spans="1:9">
      <c r="A22" s="2" t="s">
        <v>25</v>
      </c>
      <c r="B22" s="2">
        <v>8</v>
      </c>
      <c r="C22" s="2">
        <f>8/95*100</f>
        <v>8.42105263157895</v>
      </c>
      <c r="D22" s="2">
        <v>2.50373408260719e-7</v>
      </c>
      <c r="E22" s="2">
        <v>-6.6014117987</v>
      </c>
      <c r="I22" s="5"/>
    </row>
    <row r="23" s="2" customFormat="1" spans="1:9">
      <c r="A23" s="2" t="s">
        <v>26</v>
      </c>
      <c r="B23" s="2">
        <v>7</v>
      </c>
      <c r="C23" s="2">
        <f>7/65*100</f>
        <v>10.7692307692308</v>
      </c>
      <c r="D23" s="2">
        <v>2.647096750443e-7</v>
      </c>
      <c r="E23" s="2">
        <v>-6.5772301851</v>
      </c>
      <c r="I23" s="5"/>
    </row>
    <row r="24" spans="1:5">
      <c r="A24" s="3" t="s">
        <v>27</v>
      </c>
      <c r="B24" s="3"/>
      <c r="C24" s="3"/>
      <c r="D24" s="3"/>
      <c r="E24" s="3"/>
    </row>
    <row r="25" spans="1:5">
      <c r="A25" s="2" t="s">
        <v>28</v>
      </c>
      <c r="B25" s="2">
        <v>33</v>
      </c>
      <c r="C25" s="2">
        <v>20.25</v>
      </c>
      <c r="D25" s="2">
        <v>5.12861383991366e-18</v>
      </c>
      <c r="E25" s="2">
        <v>-17.29</v>
      </c>
    </row>
    <row r="26" spans="1:5">
      <c r="A26" s="2" t="s">
        <v>29</v>
      </c>
      <c r="B26" s="2">
        <v>10</v>
      </c>
      <c r="C26" s="2">
        <v>6.13</v>
      </c>
      <c r="D26" s="2">
        <v>5.62341325190349e-13</v>
      </c>
      <c r="E26" s="2">
        <v>-12.25</v>
      </c>
    </row>
    <row r="27" spans="1:5">
      <c r="A27" s="2" t="s">
        <v>30</v>
      </c>
      <c r="B27" s="2">
        <v>23</v>
      </c>
      <c r="C27" s="2">
        <v>14.11</v>
      </c>
      <c r="D27" s="2">
        <v>9.54992586021437e-10</v>
      </c>
      <c r="E27" s="2">
        <v>-9.02</v>
      </c>
    </row>
    <row r="28" spans="1:5">
      <c r="A28" s="2" t="s">
        <v>31</v>
      </c>
      <c r="B28" s="2">
        <v>20</v>
      </c>
      <c r="C28" s="2">
        <v>12.27</v>
      </c>
      <c r="D28" s="2">
        <v>4.67735141287198e-9</v>
      </c>
      <c r="E28" s="2">
        <v>-8.33</v>
      </c>
    </row>
    <row r="29" spans="1:5">
      <c r="A29" s="2" t="s">
        <v>32</v>
      </c>
      <c r="B29" s="2">
        <v>5</v>
      </c>
      <c r="C29" s="2">
        <v>3.07</v>
      </c>
      <c r="D29" s="2">
        <v>3.54813389233575e-8</v>
      </c>
      <c r="E29" s="2">
        <v>-7.45</v>
      </c>
    </row>
    <row r="30" spans="1:5">
      <c r="A30" s="2" t="s">
        <v>33</v>
      </c>
      <c r="B30" s="2">
        <v>19</v>
      </c>
      <c r="C30" s="2">
        <v>11.66</v>
      </c>
      <c r="D30" s="2">
        <v>7.24435960074991e-8</v>
      </c>
      <c r="E30" s="2">
        <v>-7.14</v>
      </c>
    </row>
    <row r="31" spans="1:5">
      <c r="A31" s="2" t="s">
        <v>34</v>
      </c>
      <c r="B31" s="2">
        <v>10</v>
      </c>
      <c r="C31" s="2">
        <v>6.13</v>
      </c>
      <c r="D31" s="2">
        <v>1.38038426460288e-7</v>
      </c>
      <c r="E31" s="2">
        <v>-6.86</v>
      </c>
    </row>
    <row r="32" spans="1:5">
      <c r="A32" s="2" t="s">
        <v>35</v>
      </c>
      <c r="B32" s="2">
        <v>9</v>
      </c>
      <c r="C32" s="2">
        <v>5.52</v>
      </c>
      <c r="D32" s="2">
        <v>2.51188643150958e-7</v>
      </c>
      <c r="E32" s="2">
        <v>-6.6</v>
      </c>
    </row>
    <row r="33" spans="1:5">
      <c r="A33" s="2" t="s">
        <v>36</v>
      </c>
      <c r="B33" s="2">
        <v>19</v>
      </c>
      <c r="C33" s="2">
        <v>11.66</v>
      </c>
      <c r="D33" s="2">
        <v>3.23593656929628e-7</v>
      </c>
      <c r="E33" s="2">
        <v>-6.49</v>
      </c>
    </row>
    <row r="34" spans="1:5">
      <c r="A34" s="2" t="s">
        <v>37</v>
      </c>
      <c r="B34" s="2">
        <v>9</v>
      </c>
      <c r="C34" s="2">
        <v>5.52</v>
      </c>
      <c r="D34" s="2">
        <v>4.46683592150963e-7</v>
      </c>
      <c r="E34" s="2">
        <v>-6.35</v>
      </c>
    </row>
    <row r="35" spans="1:5">
      <c r="A35" s="2" t="s">
        <v>38</v>
      </c>
      <c r="B35" s="2">
        <v>14</v>
      </c>
      <c r="C35" s="2">
        <v>8.59</v>
      </c>
      <c r="D35" s="2">
        <v>1.20226443461741e-6</v>
      </c>
      <c r="E35" s="2">
        <v>-5.92</v>
      </c>
    </row>
    <row r="36" spans="1:5">
      <c r="A36" s="2" t="s">
        <v>39</v>
      </c>
      <c r="B36" s="2">
        <v>11</v>
      </c>
      <c r="C36" s="2">
        <v>6.75</v>
      </c>
      <c r="D36" s="2">
        <v>1.25892541179417e-6</v>
      </c>
      <c r="E36" s="2">
        <v>-5.9</v>
      </c>
    </row>
    <row r="37" spans="1:5">
      <c r="A37" s="2" t="s">
        <v>40</v>
      </c>
      <c r="B37" s="2">
        <v>10</v>
      </c>
      <c r="C37" s="2">
        <v>6.13</v>
      </c>
      <c r="D37" s="2">
        <v>2.45470891568503e-6</v>
      </c>
      <c r="E37" s="2">
        <v>-5.61</v>
      </c>
    </row>
    <row r="38" spans="1:5">
      <c r="A38" s="2" t="s">
        <v>41</v>
      </c>
      <c r="B38" s="2">
        <v>8</v>
      </c>
      <c r="C38" s="2">
        <v>4.91</v>
      </c>
      <c r="D38" s="2">
        <v>2.88403150312661e-6</v>
      </c>
      <c r="E38" s="2">
        <v>-5.54</v>
      </c>
    </row>
    <row r="39" spans="1:5">
      <c r="A39" s="2" t="s">
        <v>42</v>
      </c>
      <c r="B39" s="2">
        <v>7</v>
      </c>
      <c r="C39" s="2">
        <v>4.29</v>
      </c>
      <c r="D39" s="2">
        <v>3.54813389233575e-6</v>
      </c>
      <c r="E39" s="2">
        <v>-5.45</v>
      </c>
    </row>
    <row r="40" spans="1:5">
      <c r="A40" s="2" t="s">
        <v>43</v>
      </c>
      <c r="B40" s="2">
        <v>5</v>
      </c>
      <c r="C40" s="2">
        <v>3.07</v>
      </c>
      <c r="D40" s="2">
        <v>3.98107170553497e-6</v>
      </c>
      <c r="E40" s="2">
        <v>-5.4</v>
      </c>
    </row>
    <row r="41" spans="1:5">
      <c r="A41" s="2" t="s">
        <v>44</v>
      </c>
      <c r="B41" s="2">
        <v>4</v>
      </c>
      <c r="C41" s="2">
        <v>2.45</v>
      </c>
      <c r="D41" s="2">
        <v>4.26579518801593e-6</v>
      </c>
      <c r="E41" s="2">
        <v>-5.37</v>
      </c>
    </row>
    <row r="42" spans="1:5">
      <c r="A42" s="2" t="s">
        <v>45</v>
      </c>
      <c r="B42" s="2">
        <v>7</v>
      </c>
      <c r="C42" s="2">
        <v>4.29</v>
      </c>
      <c r="D42" s="2">
        <v>7.76247116628691e-6</v>
      </c>
      <c r="E42" s="2">
        <v>-5.11</v>
      </c>
    </row>
    <row r="43" spans="1:5">
      <c r="A43" s="2" t="s">
        <v>46</v>
      </c>
      <c r="B43" s="2">
        <v>4</v>
      </c>
      <c r="C43" s="2">
        <v>2.45</v>
      </c>
      <c r="D43" s="2">
        <v>1.54881661891248e-5</v>
      </c>
      <c r="E43" s="2">
        <v>-4.81</v>
      </c>
    </row>
    <row r="44" spans="1:5">
      <c r="A44" s="2" t="s">
        <v>47</v>
      </c>
      <c r="B44" s="2">
        <v>4</v>
      </c>
      <c r="C44" s="2">
        <v>2.45</v>
      </c>
      <c r="D44" s="2">
        <v>2.18776162394955e-5</v>
      </c>
      <c r="E44" s="2">
        <v>-4.66</v>
      </c>
    </row>
    <row r="45" spans="1:5">
      <c r="A45" s="3" t="s">
        <v>48</v>
      </c>
      <c r="B45" s="3"/>
      <c r="C45" s="3"/>
      <c r="D45" s="3"/>
      <c r="E45" s="3"/>
    </row>
    <row r="46" spans="1:5">
      <c r="A46" s="2" t="s">
        <v>49</v>
      </c>
      <c r="B46" s="2">
        <v>42</v>
      </c>
      <c r="C46" s="2">
        <v>25.77</v>
      </c>
      <c r="D46" s="2">
        <f t="shared" ref="D46:D65" si="0">10^E46</f>
        <v>2.13796208950222e-28</v>
      </c>
      <c r="E46" s="2">
        <v>-27.67</v>
      </c>
    </row>
    <row r="47" spans="1:5">
      <c r="A47" s="2" t="s">
        <v>50</v>
      </c>
      <c r="B47" s="2">
        <v>32</v>
      </c>
      <c r="C47" s="2">
        <v>19.63</v>
      </c>
      <c r="D47" s="2">
        <f t="shared" si="0"/>
        <v>9.33254300796989e-26</v>
      </c>
      <c r="E47" s="2">
        <v>-25.03</v>
      </c>
    </row>
    <row r="48" spans="1:5">
      <c r="A48" s="2" t="s">
        <v>51</v>
      </c>
      <c r="B48" s="2">
        <v>35</v>
      </c>
      <c r="C48" s="2">
        <v>21.47</v>
      </c>
      <c r="D48" s="2">
        <f t="shared" si="0"/>
        <v>2.51188643150957e-24</v>
      </c>
      <c r="E48" s="2">
        <v>-23.6</v>
      </c>
    </row>
    <row r="49" spans="1:5">
      <c r="A49" s="2" t="s">
        <v>52</v>
      </c>
      <c r="B49" s="2">
        <v>36</v>
      </c>
      <c r="C49" s="2">
        <v>22.09</v>
      </c>
      <c r="D49" s="2">
        <f t="shared" si="0"/>
        <v>1.02329299228076e-23</v>
      </c>
      <c r="E49" s="2">
        <v>-22.99</v>
      </c>
    </row>
    <row r="50" spans="1:5">
      <c r="A50" s="2" t="s">
        <v>53</v>
      </c>
      <c r="B50" s="2">
        <v>29</v>
      </c>
      <c r="C50" s="2">
        <v>17.79</v>
      </c>
      <c r="D50" s="2">
        <f t="shared" si="0"/>
        <v>1.77827941003892e-23</v>
      </c>
      <c r="E50" s="2">
        <v>-22.75</v>
      </c>
    </row>
    <row r="51" spans="1:5">
      <c r="A51" s="2" t="s">
        <v>54</v>
      </c>
      <c r="B51" s="2">
        <v>33</v>
      </c>
      <c r="C51" s="2">
        <v>20.25</v>
      </c>
      <c r="D51" s="2">
        <f t="shared" si="0"/>
        <v>1.58489319246111e-22</v>
      </c>
      <c r="E51" s="2">
        <v>-21.8</v>
      </c>
    </row>
    <row r="52" spans="1:5">
      <c r="A52" s="2" t="s">
        <v>55</v>
      </c>
      <c r="B52" s="2">
        <v>23</v>
      </c>
      <c r="C52" s="2">
        <v>14.11</v>
      </c>
      <c r="D52" s="2">
        <f t="shared" si="0"/>
        <v>4.89778819368448e-22</v>
      </c>
      <c r="E52" s="2">
        <v>-21.31</v>
      </c>
    </row>
    <row r="53" spans="1:5">
      <c r="A53" s="2" t="s">
        <v>56</v>
      </c>
      <c r="B53" s="2">
        <v>32</v>
      </c>
      <c r="C53" s="2">
        <v>19.63</v>
      </c>
      <c r="D53" s="2">
        <f t="shared" si="0"/>
        <v>1.99526231496888e-21</v>
      </c>
      <c r="E53" s="2">
        <v>-20.7</v>
      </c>
    </row>
    <row r="54" spans="1:5">
      <c r="A54" s="2" t="s">
        <v>57</v>
      </c>
      <c r="B54" s="2">
        <v>33</v>
      </c>
      <c r="C54" s="2">
        <v>20.25</v>
      </c>
      <c r="D54" s="2">
        <f t="shared" si="0"/>
        <v>6.60693448007596e-21</v>
      </c>
      <c r="E54" s="2">
        <v>-20.18</v>
      </c>
    </row>
    <row r="55" spans="1:5">
      <c r="A55" s="2" t="s">
        <v>58</v>
      </c>
      <c r="B55" s="2">
        <v>34</v>
      </c>
      <c r="C55" s="2">
        <v>20.86</v>
      </c>
      <c r="D55" s="2">
        <f t="shared" si="0"/>
        <v>7.58577575029182e-21</v>
      </c>
      <c r="E55" s="2">
        <v>-20.12</v>
      </c>
    </row>
    <row r="56" spans="1:5">
      <c r="A56" s="2" t="s">
        <v>59</v>
      </c>
      <c r="B56" s="2">
        <v>23</v>
      </c>
      <c r="C56" s="2">
        <v>14.11</v>
      </c>
      <c r="D56" s="2">
        <f t="shared" si="0"/>
        <v>2.51188643150957e-18</v>
      </c>
      <c r="E56" s="2">
        <v>-17.6</v>
      </c>
    </row>
    <row r="57" spans="1:5">
      <c r="A57" s="2" t="s">
        <v>60</v>
      </c>
      <c r="B57" s="2">
        <v>33</v>
      </c>
      <c r="C57" s="2">
        <v>20.25</v>
      </c>
      <c r="D57" s="2">
        <f t="shared" si="0"/>
        <v>3.09029543251358e-17</v>
      </c>
      <c r="E57" s="2">
        <v>-16.51</v>
      </c>
    </row>
    <row r="58" spans="1:5">
      <c r="A58" s="2" t="s">
        <v>61</v>
      </c>
      <c r="B58" s="2">
        <v>27</v>
      </c>
      <c r="C58" s="2">
        <v>16.56</v>
      </c>
      <c r="D58" s="2">
        <f t="shared" si="0"/>
        <v>3.01995172040202e-16</v>
      </c>
      <c r="E58" s="2">
        <v>-15.52</v>
      </c>
    </row>
    <row r="59" spans="1:5">
      <c r="A59" s="2" t="s">
        <v>62</v>
      </c>
      <c r="B59" s="2">
        <v>21</v>
      </c>
      <c r="C59" s="2">
        <v>12.88</v>
      </c>
      <c r="D59" s="2">
        <f t="shared" si="0"/>
        <v>4.57088189614875e-16</v>
      </c>
      <c r="E59" s="2">
        <v>-15.34</v>
      </c>
    </row>
    <row r="60" spans="1:5">
      <c r="A60" s="2" t="s">
        <v>63</v>
      </c>
      <c r="B60" s="2">
        <v>27</v>
      </c>
      <c r="C60" s="2">
        <v>16.56</v>
      </c>
      <c r="D60" s="2">
        <f t="shared" si="0"/>
        <v>6.45654229034656e-16</v>
      </c>
      <c r="E60" s="2">
        <v>-15.19</v>
      </c>
    </row>
    <row r="61" spans="1:5">
      <c r="A61" s="2" t="s">
        <v>64</v>
      </c>
      <c r="B61" s="2">
        <v>31</v>
      </c>
      <c r="C61" s="2">
        <v>19.02</v>
      </c>
      <c r="D61" s="2">
        <f t="shared" si="0"/>
        <v>9.33254300796992e-16</v>
      </c>
      <c r="E61" s="2">
        <v>-15.03</v>
      </c>
    </row>
    <row r="62" spans="1:5">
      <c r="A62" s="2" t="s">
        <v>65</v>
      </c>
      <c r="B62" s="2">
        <v>22</v>
      </c>
      <c r="C62" s="2">
        <v>13.5</v>
      </c>
      <c r="D62" s="2">
        <f t="shared" si="0"/>
        <v>1.0715193052376e-15</v>
      </c>
      <c r="E62" s="2">
        <v>-14.97</v>
      </c>
    </row>
    <row r="63" spans="1:5">
      <c r="A63" s="2" t="s">
        <v>66</v>
      </c>
      <c r="B63" s="2">
        <v>24</v>
      </c>
      <c r="C63" s="2">
        <v>14.72</v>
      </c>
      <c r="D63" s="2">
        <f t="shared" si="0"/>
        <v>2.88403150312661e-15</v>
      </c>
      <c r="E63" s="2">
        <v>-14.54</v>
      </c>
    </row>
    <row r="64" spans="1:5">
      <c r="A64" s="2" t="s">
        <v>67</v>
      </c>
      <c r="B64" s="2">
        <v>25</v>
      </c>
      <c r="C64" s="2">
        <v>15.34</v>
      </c>
      <c r="D64" s="2">
        <f t="shared" si="0"/>
        <v>5.75439937337157e-15</v>
      </c>
      <c r="E64" s="2">
        <v>-14.24</v>
      </c>
    </row>
    <row r="65" spans="1:5">
      <c r="A65" s="4" t="s">
        <v>68</v>
      </c>
      <c r="B65" s="4">
        <v>16</v>
      </c>
      <c r="C65" s="4">
        <v>9.82</v>
      </c>
      <c r="D65" s="4">
        <f t="shared" si="0"/>
        <v>5.88843655355588e-15</v>
      </c>
      <c r="E65" s="4">
        <v>-14.23</v>
      </c>
    </row>
    <row r="66" ht="35" customHeight="1" spans="1:5">
      <c r="A66" s="6" t="s">
        <v>69</v>
      </c>
      <c r="B66" s="7"/>
      <c r="C66" s="7"/>
      <c r="D66" s="7"/>
      <c r="E66" s="7"/>
    </row>
    <row r="67" spans="1:5">
      <c r="A67" s="2" t="s">
        <v>70</v>
      </c>
      <c r="B67" s="2">
        <v>20</v>
      </c>
      <c r="C67" s="8">
        <f>20/535*100</f>
        <v>3.73831775700935</v>
      </c>
      <c r="D67" s="2">
        <f>10^E67</f>
        <v>5.56414894151943e-10</v>
      </c>
      <c r="E67" s="2">
        <v>-9.2546012533</v>
      </c>
    </row>
    <row r="68" spans="1:5">
      <c r="A68" s="2" t="s">
        <v>71</v>
      </c>
      <c r="B68" s="2">
        <v>16</v>
      </c>
      <c r="C68" s="8">
        <f>16/327*100</f>
        <v>4.89296636085627</v>
      </c>
      <c r="D68" s="2">
        <f t="shared" ref="D68:D86" si="1">10^E68</f>
        <v>7.18543065729606e-10</v>
      </c>
      <c r="E68" s="2">
        <v>-9.1435471974</v>
      </c>
    </row>
    <row r="69" spans="1:5">
      <c r="A69" s="2" t="s">
        <v>72</v>
      </c>
      <c r="B69" s="2">
        <v>10</v>
      </c>
      <c r="C69" s="8">
        <f>10/103*100</f>
        <v>9.70873786407767</v>
      </c>
      <c r="D69" s="2">
        <f t="shared" si="1"/>
        <v>1.87902070917879e-9</v>
      </c>
      <c r="E69" s="2">
        <v>-8.7260684334</v>
      </c>
    </row>
    <row r="70" spans="1:5">
      <c r="A70" s="2" t="s">
        <v>73</v>
      </c>
      <c r="B70" s="2">
        <v>14</v>
      </c>
      <c r="C70" s="8">
        <f>14/339*100</f>
        <v>4.12979351032448</v>
      </c>
      <c r="D70" s="2">
        <f t="shared" si="1"/>
        <v>7.2793166519359e-8</v>
      </c>
      <c r="E70" s="2">
        <v>-7.1379093883</v>
      </c>
    </row>
    <row r="71" spans="1:5">
      <c r="A71" s="2" t="s">
        <v>74</v>
      </c>
      <c r="B71" s="2">
        <v>7</v>
      </c>
      <c r="C71" s="8">
        <f>7/55*100</f>
        <v>12.7272727272727</v>
      </c>
      <c r="D71" s="2">
        <f t="shared" si="1"/>
        <v>8.16047560616206e-8</v>
      </c>
      <c r="E71" s="2">
        <v>-7.0882845291</v>
      </c>
    </row>
    <row r="72" spans="1:5">
      <c r="A72" s="2" t="s">
        <v>75</v>
      </c>
      <c r="B72" s="2">
        <v>18</v>
      </c>
      <c r="C72" s="8">
        <f>18/599*100</f>
        <v>3.00500834724541</v>
      </c>
      <c r="D72" s="2">
        <f t="shared" si="1"/>
        <v>1.18987450374734e-7</v>
      </c>
      <c r="E72" s="2">
        <v>-6.9244988413</v>
      </c>
    </row>
    <row r="73" spans="1:5">
      <c r="A73" s="2" t="s">
        <v>76</v>
      </c>
      <c r="B73" s="2">
        <v>13</v>
      </c>
      <c r="C73" s="8">
        <f>13/472*100</f>
        <v>2.75423728813559</v>
      </c>
      <c r="D73" s="2">
        <f t="shared" si="1"/>
        <v>1.85352377260311e-5</v>
      </c>
      <c r="E73" s="2">
        <v>-4.7320018395</v>
      </c>
    </row>
    <row r="74" spans="1:5">
      <c r="A74" s="2" t="s">
        <v>77</v>
      </c>
      <c r="B74" s="2">
        <v>4</v>
      </c>
      <c r="C74" s="8">
        <f>4/36*100</f>
        <v>11.1111111111111</v>
      </c>
      <c r="D74" s="2">
        <f t="shared" si="1"/>
        <v>9.6197143701674e-5</v>
      </c>
      <c r="E74" s="2">
        <v>-4.0168378229</v>
      </c>
    </row>
    <row r="75" spans="1:5">
      <c r="A75" s="2" t="s">
        <v>78</v>
      </c>
      <c r="B75" s="2">
        <v>9</v>
      </c>
      <c r="C75" s="8">
        <f>9/300*100</f>
        <v>3</v>
      </c>
      <c r="D75" s="2">
        <f t="shared" si="1"/>
        <v>0.00019715884241358</v>
      </c>
      <c r="E75" s="2">
        <v>-3.7051837404</v>
      </c>
    </row>
    <row r="76" spans="1:5">
      <c r="A76" s="2" t="s">
        <v>79</v>
      </c>
      <c r="B76" s="2">
        <v>4</v>
      </c>
      <c r="C76" s="8">
        <f>4/48*100</f>
        <v>8.33333333333333</v>
      </c>
      <c r="D76" s="2">
        <f t="shared" si="1"/>
        <v>0.000298553379102377</v>
      </c>
      <c r="E76" s="2">
        <v>-3.524978009</v>
      </c>
    </row>
    <row r="77" spans="1:5">
      <c r="A77" s="2" t="s">
        <v>80</v>
      </c>
      <c r="B77" s="2">
        <v>3</v>
      </c>
      <c r="C77" s="8">
        <f>3/20*100</f>
        <v>15</v>
      </c>
      <c r="D77" s="2">
        <f t="shared" si="1"/>
        <v>0.000308116356675001</v>
      </c>
      <c r="E77" s="2">
        <v>-3.5112852461</v>
      </c>
    </row>
    <row r="78" spans="1:5">
      <c r="A78" s="2" t="s">
        <v>81</v>
      </c>
      <c r="B78" s="2">
        <v>5</v>
      </c>
      <c r="C78" s="8">
        <f>5/89*100</f>
        <v>5.61797752808989</v>
      </c>
      <c r="D78" s="2">
        <f t="shared" si="1"/>
        <v>0.000332411641843161</v>
      </c>
      <c r="E78" s="2">
        <v>-3.4783237746</v>
      </c>
    </row>
    <row r="79" spans="1:5">
      <c r="A79" s="2" t="s">
        <v>82</v>
      </c>
      <c r="B79" s="2">
        <v>6</v>
      </c>
      <c r="C79" s="8">
        <f>6/139*100</f>
        <v>4.31654676258993</v>
      </c>
      <c r="D79" s="2">
        <f t="shared" si="1"/>
        <v>0.000352598578085881</v>
      </c>
      <c r="E79" s="2">
        <v>-3.4527194434</v>
      </c>
    </row>
    <row r="80" spans="1:5">
      <c r="A80" s="2" t="s">
        <v>83</v>
      </c>
      <c r="B80" s="2">
        <v>11</v>
      </c>
      <c r="C80" s="8">
        <f>11/476*100</f>
        <v>2.3109243697479</v>
      </c>
      <c r="D80" s="2">
        <f t="shared" si="1"/>
        <v>0.000376823832618962</v>
      </c>
      <c r="E80" s="2">
        <v>-3.4238616376</v>
      </c>
    </row>
    <row r="81" spans="1:5">
      <c r="A81" s="2" t="s">
        <v>84</v>
      </c>
      <c r="B81" s="2">
        <v>14</v>
      </c>
      <c r="C81" s="8">
        <f>14/756*100</f>
        <v>1.85185185185185</v>
      </c>
      <c r="D81" s="2">
        <f t="shared" si="1"/>
        <v>0.000580163219830423</v>
      </c>
      <c r="E81" s="2">
        <v>-3.2364498073</v>
      </c>
    </row>
    <row r="82" spans="1:5">
      <c r="A82" s="2" t="s">
        <v>85</v>
      </c>
      <c r="B82" s="2">
        <v>6</v>
      </c>
      <c r="C82" s="8">
        <f>6/153*100</f>
        <v>3.92156862745098</v>
      </c>
      <c r="D82" s="2">
        <f t="shared" si="1"/>
        <v>0.000586791318514434</v>
      </c>
      <c r="E82" s="2">
        <v>-3.2315163201</v>
      </c>
    </row>
    <row r="83" spans="1:5">
      <c r="A83" s="2" t="s">
        <v>86</v>
      </c>
      <c r="B83" s="2">
        <v>4</v>
      </c>
      <c r="C83" s="8">
        <f>4/62*100</f>
        <v>6.45161290322581</v>
      </c>
      <c r="D83" s="2">
        <f t="shared" si="1"/>
        <v>0.000796009926200478</v>
      </c>
      <c r="E83" s="2">
        <v>-3.0990815166</v>
      </c>
    </row>
    <row r="84" spans="1:5">
      <c r="A84" s="2" t="s">
        <v>87</v>
      </c>
      <c r="B84" s="2">
        <v>13</v>
      </c>
      <c r="C84" s="8">
        <f>13/727*100</f>
        <v>1.78817056396149</v>
      </c>
      <c r="D84" s="2">
        <f t="shared" si="1"/>
        <v>0.00125023902885789</v>
      </c>
      <c r="E84" s="2">
        <v>-2.9030069478</v>
      </c>
    </row>
    <row r="85" spans="1:5">
      <c r="A85" s="2" t="s">
        <v>88</v>
      </c>
      <c r="B85" s="2">
        <v>11</v>
      </c>
      <c r="C85" s="8">
        <f>11/576*100</f>
        <v>1.90972222222222</v>
      </c>
      <c r="D85" s="2">
        <f t="shared" si="1"/>
        <v>0.0017722883977873</v>
      </c>
      <c r="E85" s="2">
        <v>-2.7514656056</v>
      </c>
    </row>
    <row r="86" spans="1:5">
      <c r="A86" s="4" t="s">
        <v>89</v>
      </c>
      <c r="B86" s="4">
        <v>6</v>
      </c>
      <c r="C86" s="9">
        <f>6/201*100</f>
        <v>2.98507462686567</v>
      </c>
      <c r="D86" s="4">
        <f t="shared" si="1"/>
        <v>0.00237821029340834</v>
      </c>
      <c r="E86" s="4">
        <v>-2.6237497455</v>
      </c>
    </row>
  </sheetData>
  <mergeCells count="4">
    <mergeCell ref="A3:E3"/>
    <mergeCell ref="A24:E24"/>
    <mergeCell ref="A45:E45"/>
    <mergeCell ref="A66:E66"/>
  </mergeCells>
  <conditionalFormatting sqref="I4:I23">
    <cfRule type="colorScale" priority="1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tangdahua</dc:creator>
  <dcterms:created xsi:type="dcterms:W3CDTF">2020-08-20T10:54:00Z</dcterms:created>
  <dcterms:modified xsi:type="dcterms:W3CDTF">2020-10-12T11:26:37Z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2052-2.7.1.4479</vt:lpwstr>
  </property>
</Properties>
</file>