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10" windowHeight="13140" activeTab="1"/>
  </bookViews>
  <sheets>
    <sheet name="ct value" sheetId="1" r:id="rId1"/>
    <sheet name="Calculated value" sheetId="2" r:id="rId2"/>
    <sheet name="T1-ABA" sheetId="3" r:id="rId3"/>
    <sheet name="T2-PEG" sheetId="4" r:id="rId4"/>
    <sheet name="T3-NaCl" sheetId="5" r:id="rId5"/>
    <sheet name="T4-Cold" sheetId="6" r:id="rId6"/>
  </sheets>
  <calcPr calcId="144525"/>
</workbook>
</file>

<file path=xl/sharedStrings.xml><?xml version="1.0" encoding="utf-8"?>
<sst xmlns="http://schemas.openxmlformats.org/spreadsheetml/2006/main" count="1281" uniqueCount="47">
  <si>
    <t>CK</t>
  </si>
  <si>
    <t>6H</t>
  </si>
  <si>
    <t>ABA</t>
  </si>
  <si>
    <t>PEG</t>
  </si>
  <si>
    <t>NaCl</t>
  </si>
  <si>
    <t>cold</t>
  </si>
  <si>
    <t>12H</t>
  </si>
  <si>
    <t>24H</t>
  </si>
  <si>
    <t>PP2C2</t>
  </si>
  <si>
    <t>PP2C3</t>
  </si>
  <si>
    <t>PP2C4</t>
  </si>
  <si>
    <t>PP2C5</t>
  </si>
  <si>
    <t>PP2C15</t>
  </si>
  <si>
    <t>PP2C18</t>
  </si>
  <si>
    <t>PP2C19</t>
  </si>
  <si>
    <t>PP2C22</t>
  </si>
  <si>
    <t>PP2C28</t>
  </si>
  <si>
    <t>PP2C39</t>
  </si>
  <si>
    <t>PP2C40</t>
  </si>
  <si>
    <t>PP2C52</t>
  </si>
  <si>
    <t>ACT</t>
  </si>
  <si>
    <t>6h</t>
  </si>
  <si>
    <t>ct value</t>
  </si>
  <si>
    <t>act value</t>
  </si>
  <si>
    <t>act average</t>
  </si>
  <si>
    <t>ΔCT value</t>
  </si>
  <si>
    <t>ct-act average</t>
  </si>
  <si>
    <t>average</t>
  </si>
  <si>
    <t>-ΔΔCT value</t>
  </si>
  <si>
    <r>
      <t>2</t>
    </r>
    <r>
      <rPr>
        <vertAlign val="superscript"/>
        <sz val="11"/>
        <color theme="1"/>
        <rFont val="等线"/>
        <charset val="134"/>
        <scheme val="minor"/>
      </rPr>
      <t xml:space="preserve">-ΔΔCT </t>
    </r>
    <r>
      <rPr>
        <sz val="11"/>
        <color theme="1"/>
        <rFont val="等线"/>
        <charset val="134"/>
        <scheme val="minor"/>
      </rPr>
      <t>value</t>
    </r>
  </si>
  <si>
    <t>Cold</t>
  </si>
  <si>
    <t>12h</t>
  </si>
  <si>
    <t>24h</t>
  </si>
  <si>
    <t>T1</t>
  </si>
  <si>
    <t>gene</t>
  </si>
  <si>
    <t>ck</t>
  </si>
  <si>
    <t>SE</t>
  </si>
  <si>
    <t>Difference</t>
  </si>
  <si>
    <t>ab</t>
  </si>
  <si>
    <t>b</t>
  </si>
  <si>
    <t>a</t>
  </si>
  <si>
    <t>d</t>
  </si>
  <si>
    <t>c</t>
  </si>
  <si>
    <t>bc</t>
  </si>
  <si>
    <t>T2</t>
  </si>
  <si>
    <t>T3</t>
  </si>
  <si>
    <t>T4</t>
  </si>
</sst>
</file>

<file path=xl/styles.xml><?xml version="1.0" encoding="utf-8"?>
<styleSheet xmlns="http://schemas.openxmlformats.org/spreadsheetml/2006/main">
  <numFmts count="13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00_);[Red]\(0.0000\)"/>
    <numFmt numFmtId="41" formatCode="_ * #,##0_ ;_ * \-#,##0_ ;_ * &quot;-&quot;_ ;_ @_ "/>
    <numFmt numFmtId="43" formatCode="_ * #,##0.00_ ;_ * \-#,##0.00_ ;_ * &quot;-&quot;??_ ;_ @_ "/>
    <numFmt numFmtId="177" formatCode="#,##0.000"/>
    <numFmt numFmtId="178" formatCode="0.000000_);[Red]\(0.000000\)"/>
    <numFmt numFmtId="179" formatCode="0.00_ "/>
    <numFmt numFmtId="180" formatCode="0.000000_ "/>
    <numFmt numFmtId="181" formatCode="0.00000_ "/>
    <numFmt numFmtId="182" formatCode="0.0000_ "/>
    <numFmt numFmtId="183" formatCode="0.00_);[Red]\(0.00\)"/>
    <numFmt numFmtId="184" formatCode="#,##0.000_ "/>
  </numFmts>
  <fonts count="25"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0"/>
      <color theme="1"/>
      <name val="Arial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vertAlign val="superscript"/>
      <sz val="11"/>
      <color theme="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8" borderId="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3" borderId="3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20" fillId="25" borderId="1" applyNumberFormat="0" applyAlignment="0" applyProtection="0">
      <alignment vertical="center"/>
    </xf>
    <xf numFmtId="0" fontId="11" fillId="12" borderId="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/>
    <xf numFmtId="178" fontId="1" fillId="0" borderId="0" xfId="0" applyNumberFormat="1" applyFont="1"/>
    <xf numFmtId="176" fontId="1" fillId="0" borderId="0" xfId="0" applyNumberFormat="1" applyFont="1"/>
    <xf numFmtId="179" fontId="0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179" fontId="1" fillId="0" borderId="0" xfId="0" applyNumberFormat="1" applyFont="1"/>
    <xf numFmtId="176" fontId="1" fillId="0" borderId="0" xfId="0" applyNumberFormat="1" applyFont="1" applyAlignment="1">
      <alignment vertical="center"/>
    </xf>
    <xf numFmtId="180" fontId="1" fillId="0" borderId="0" xfId="0" applyNumberFormat="1" applyFont="1"/>
    <xf numFmtId="181" fontId="1" fillId="0" borderId="0" xfId="0" applyNumberFormat="1" applyFont="1"/>
    <xf numFmtId="182" fontId="1" fillId="0" borderId="0" xfId="0" applyNumberFormat="1" applyFont="1"/>
    <xf numFmtId="182" fontId="1" fillId="0" borderId="0" xfId="0" applyNumberFormat="1" applyFont="1" applyAlignment="1">
      <alignment vertical="center"/>
    </xf>
    <xf numFmtId="0" fontId="0" fillId="0" borderId="0" xfId="0" applyFont="1"/>
    <xf numFmtId="179" fontId="0" fillId="0" borderId="0" xfId="0" applyNumberFormat="1" applyFont="1"/>
    <xf numFmtId="180" fontId="0" fillId="0" borderId="0" xfId="0" applyNumberFormat="1" applyFont="1"/>
    <xf numFmtId="0" fontId="2" fillId="0" borderId="0" xfId="0" applyFont="1"/>
    <xf numFmtId="183" fontId="0" fillId="0" borderId="0" xfId="0" applyNumberFormat="1" applyFont="1"/>
    <xf numFmtId="177" fontId="0" fillId="0" borderId="0" xfId="0" applyNumberFormat="1" applyFont="1"/>
    <xf numFmtId="177" fontId="1" fillId="0" borderId="0" xfId="0" applyNumberFormat="1" applyFont="1"/>
    <xf numFmtId="184" fontId="0" fillId="0" borderId="0" xfId="0" applyNumberFormat="1" applyFont="1"/>
    <xf numFmtId="49" fontId="0" fillId="0" borderId="0" xfId="0" applyNumberFormat="1" applyFont="1"/>
    <xf numFmtId="177" fontId="3" fillId="0" borderId="0" xfId="0" applyNumberFormat="1" applyFont="1"/>
    <xf numFmtId="0" fontId="1" fillId="0" borderId="0" xfId="0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0"/>
  <sheetViews>
    <sheetView workbookViewId="0">
      <selection activeCell="G44" sqref="G44"/>
    </sheetView>
  </sheetViews>
  <sheetFormatPr defaultColWidth="9" defaultRowHeight="14.25"/>
  <cols>
    <col min="1" max="16384" width="9" style="12"/>
  </cols>
  <sheetData>
    <row r="1" spans="1:19">
      <c r="A1" s="1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I1" s="22" t="s">
        <v>6</v>
      </c>
      <c r="J1" s="22" t="s">
        <v>2</v>
      </c>
      <c r="K1" s="22" t="s">
        <v>3</v>
      </c>
      <c r="L1" s="22" t="s">
        <v>4</v>
      </c>
      <c r="M1" s="22" t="s">
        <v>5</v>
      </c>
      <c r="O1" s="22" t="s">
        <v>7</v>
      </c>
      <c r="P1" s="22" t="s">
        <v>2</v>
      </c>
      <c r="Q1" s="22" t="s">
        <v>3</v>
      </c>
      <c r="R1" s="22" t="s">
        <v>4</v>
      </c>
      <c r="S1" s="22" t="s">
        <v>5</v>
      </c>
    </row>
    <row r="2" spans="1:19">
      <c r="A2" s="18">
        <v>21.2001972198486</v>
      </c>
      <c r="C2" s="12" t="s">
        <v>8</v>
      </c>
      <c r="D2" s="18">
        <v>24.1199932098389</v>
      </c>
      <c r="E2" s="18">
        <v>25.3679161071777</v>
      </c>
      <c r="F2" s="18">
        <v>22.6742782592773</v>
      </c>
      <c r="G2" s="18">
        <v>26.1597080230713</v>
      </c>
      <c r="I2" s="12" t="s">
        <v>8</v>
      </c>
      <c r="J2" s="18">
        <v>24.1061305999756</v>
      </c>
      <c r="K2" s="18">
        <v>27.902027130127</v>
      </c>
      <c r="L2" s="18">
        <v>25.5906715393066</v>
      </c>
      <c r="M2" s="18">
        <v>28.8432903289795</v>
      </c>
      <c r="O2" s="12" t="s">
        <v>8</v>
      </c>
      <c r="P2" s="18">
        <v>21.9790077209473</v>
      </c>
      <c r="Q2" s="18">
        <v>23.6003818511963</v>
      </c>
      <c r="R2" s="18">
        <v>25.9890460968018</v>
      </c>
      <c r="S2" s="18">
        <v>27.9089603424072</v>
      </c>
    </row>
    <row r="3" spans="1:19">
      <c r="A3" s="18">
        <v>21.202113</v>
      </c>
      <c r="B3" s="18"/>
      <c r="C3" s="12" t="s">
        <v>8</v>
      </c>
      <c r="D3" s="18">
        <v>24.3975620269775</v>
      </c>
      <c r="E3" s="18">
        <v>25.8094234466553</v>
      </c>
      <c r="F3" s="18">
        <v>22.287992477417</v>
      </c>
      <c r="G3" s="18">
        <v>27.300853729248</v>
      </c>
      <c r="I3" s="12" t="s">
        <v>8</v>
      </c>
      <c r="J3" s="18">
        <v>24.1606063842773</v>
      </c>
      <c r="K3" s="18">
        <v>23.2634410858154</v>
      </c>
      <c r="L3" s="18">
        <v>25.5430126190185</v>
      </c>
      <c r="M3" s="18">
        <v>27.1499576568604</v>
      </c>
      <c r="O3" s="12" t="s">
        <v>8</v>
      </c>
      <c r="P3" s="18">
        <v>22.0969944000244</v>
      </c>
      <c r="Q3" s="18">
        <v>23.3521900177002</v>
      </c>
      <c r="R3" s="18">
        <v>25.6287212371826</v>
      </c>
      <c r="S3" s="18">
        <v>27.7604427337646</v>
      </c>
    </row>
    <row r="4" spans="1:19">
      <c r="A4" s="18">
        <v>22.6216259002685</v>
      </c>
      <c r="C4" s="12" t="s">
        <v>8</v>
      </c>
      <c r="D4" s="18">
        <v>24.6600761413574</v>
      </c>
      <c r="E4" s="18">
        <v>25.874439239502</v>
      </c>
      <c r="F4" s="18">
        <v>22.6110992431641</v>
      </c>
      <c r="G4" s="18">
        <v>27.3978290557861</v>
      </c>
      <c r="I4" s="12" t="s">
        <v>8</v>
      </c>
      <c r="J4" s="18">
        <v>24.2080574035645</v>
      </c>
      <c r="K4" s="18">
        <v>24.5444164276123</v>
      </c>
      <c r="L4" s="18">
        <v>26.0253620147705</v>
      </c>
      <c r="M4" s="18">
        <v>25.6469383239746</v>
      </c>
      <c r="O4" s="12" t="s">
        <v>8</v>
      </c>
      <c r="P4" s="18">
        <v>22.2811489105225</v>
      </c>
      <c r="Q4" s="18">
        <v>23.5156898498535</v>
      </c>
      <c r="R4" s="18">
        <v>25.7529907226563</v>
      </c>
      <c r="S4" s="18">
        <v>24.9869270324707</v>
      </c>
    </row>
    <row r="5" spans="1:19">
      <c r="A5" s="18">
        <v>26.523717880249</v>
      </c>
      <c r="C5" s="12" t="s">
        <v>9</v>
      </c>
      <c r="D5" s="18">
        <v>25.3190746307373</v>
      </c>
      <c r="E5" s="18">
        <v>26.9738903045654</v>
      </c>
      <c r="F5" s="18">
        <v>23.6466197967529</v>
      </c>
      <c r="G5" s="18">
        <v>26.8481464385986</v>
      </c>
      <c r="I5" s="12" t="s">
        <v>9</v>
      </c>
      <c r="J5" s="18">
        <v>25.8814735412598</v>
      </c>
      <c r="K5" s="18">
        <v>25.980712890625</v>
      </c>
      <c r="L5" s="18">
        <v>26.7235946655273</v>
      </c>
      <c r="M5" s="18">
        <v>28.9454727172852</v>
      </c>
      <c r="O5" s="12" t="s">
        <v>9</v>
      </c>
      <c r="P5" s="18">
        <v>23.3660068511963</v>
      </c>
      <c r="Q5" s="18">
        <v>24.6685123443604</v>
      </c>
      <c r="R5" s="18">
        <v>27.2049236297607</v>
      </c>
      <c r="S5" s="18">
        <v>29.0930290222168</v>
      </c>
    </row>
    <row r="6" spans="1:19">
      <c r="A6" s="18">
        <v>25.7689113616943</v>
      </c>
      <c r="C6" s="12" t="s">
        <v>9</v>
      </c>
      <c r="D6" s="18">
        <v>26.378267288208</v>
      </c>
      <c r="E6" s="18">
        <v>26.9862842559814</v>
      </c>
      <c r="F6" s="18">
        <v>23.6177558898926</v>
      </c>
      <c r="G6" s="18">
        <v>26.5660247802734</v>
      </c>
      <c r="I6" s="12" t="s">
        <v>9</v>
      </c>
      <c r="J6" s="18">
        <v>25.6555671691895</v>
      </c>
      <c r="K6" s="18">
        <v>24.9801082611084</v>
      </c>
      <c r="L6" s="18">
        <v>26.5413230895996</v>
      </c>
      <c r="M6" s="18">
        <v>29.0689373016357</v>
      </c>
      <c r="O6" s="12" t="s">
        <v>9</v>
      </c>
      <c r="P6" s="18">
        <v>23.5516700744629</v>
      </c>
      <c r="Q6" s="18">
        <v>24.6601047515869</v>
      </c>
      <c r="R6" s="18">
        <v>26.9541339874268</v>
      </c>
      <c r="S6" s="18">
        <v>29.260440826416</v>
      </c>
    </row>
    <row r="7" spans="1:19">
      <c r="A7" s="18">
        <v>26.3519344329834</v>
      </c>
      <c r="C7" s="12" t="s">
        <v>9</v>
      </c>
      <c r="D7" s="18">
        <v>26.1873302459717</v>
      </c>
      <c r="E7" s="18">
        <v>26.9272003173828</v>
      </c>
      <c r="F7" s="18">
        <v>23.5567512512207</v>
      </c>
      <c r="G7" s="18">
        <v>28.1289176940918</v>
      </c>
      <c r="I7" s="12" t="s">
        <v>9</v>
      </c>
      <c r="J7" s="18">
        <v>25.9622230529785</v>
      </c>
      <c r="K7" s="18">
        <v>24.9684162139893</v>
      </c>
      <c r="L7" s="18">
        <v>26.7239170074462</v>
      </c>
      <c r="M7" s="18">
        <v>29.4215755462646</v>
      </c>
      <c r="O7" s="12" t="s">
        <v>9</v>
      </c>
      <c r="P7" s="18">
        <v>23.4009704589844</v>
      </c>
      <c r="Q7" s="18">
        <v>24.6222229003906</v>
      </c>
      <c r="R7" s="18">
        <v>27.0474109649658</v>
      </c>
      <c r="S7" s="18">
        <v>29.3622550964355</v>
      </c>
    </row>
    <row r="8" spans="1:19">
      <c r="A8" s="18">
        <v>23.473560333252</v>
      </c>
      <c r="C8" s="12" t="s">
        <v>10</v>
      </c>
      <c r="D8" s="18">
        <v>25.4974880218506</v>
      </c>
      <c r="E8" s="18">
        <v>26.8953018188477</v>
      </c>
      <c r="F8" s="18">
        <v>24.9626312255859</v>
      </c>
      <c r="G8" s="18">
        <v>24.7858581542969</v>
      </c>
      <c r="I8" s="12" t="s">
        <v>10</v>
      </c>
      <c r="J8" s="18">
        <v>26.9834442138672</v>
      </c>
      <c r="K8" s="18">
        <v>25.8603317260742</v>
      </c>
      <c r="L8" s="18">
        <v>29.0898723602295</v>
      </c>
      <c r="M8" s="18">
        <v>27.8877353668213</v>
      </c>
      <c r="O8" s="12" t="s">
        <v>10</v>
      </c>
      <c r="P8" s="18">
        <v>26.3271541595459</v>
      </c>
      <c r="Q8" s="18">
        <v>24.9014911651611</v>
      </c>
      <c r="R8" s="18">
        <v>28.5284252166748</v>
      </c>
      <c r="S8" s="18">
        <v>27.0405597686768</v>
      </c>
    </row>
    <row r="9" spans="1:19">
      <c r="A9" s="18">
        <v>22.4017195129394</v>
      </c>
      <c r="C9" s="12" t="s">
        <v>10</v>
      </c>
      <c r="D9" s="18">
        <v>25.6543827056885</v>
      </c>
      <c r="E9" s="18">
        <v>26.8244094848633</v>
      </c>
      <c r="F9" s="18">
        <v>24.5284767150879</v>
      </c>
      <c r="G9" s="18">
        <v>24.8326263427734</v>
      </c>
      <c r="I9" s="12" t="s">
        <v>10</v>
      </c>
      <c r="J9" s="18">
        <v>27.1283359527588</v>
      </c>
      <c r="K9" s="18">
        <v>25.7012199401855</v>
      </c>
      <c r="L9" s="18">
        <v>30.6385326385498</v>
      </c>
      <c r="M9" s="18">
        <v>28.2015705108643</v>
      </c>
      <c r="O9" s="12" t="s">
        <v>10</v>
      </c>
      <c r="P9" s="18">
        <v>26.1711044311523</v>
      </c>
      <c r="Q9" s="18">
        <v>24.9779644012451</v>
      </c>
      <c r="R9" s="18">
        <v>28.2211284637451</v>
      </c>
      <c r="S9" s="18">
        <v>26.9580478668213</v>
      </c>
    </row>
    <row r="10" spans="1:19">
      <c r="A10" s="18">
        <v>23.7635478973388</v>
      </c>
      <c r="C10" s="12" t="s">
        <v>10</v>
      </c>
      <c r="D10" s="18">
        <v>26.0077705383301</v>
      </c>
      <c r="E10" s="18">
        <v>26.8451080322266</v>
      </c>
      <c r="F10" s="18">
        <v>24.787260055542</v>
      </c>
      <c r="G10" s="18">
        <v>24.7661552429199</v>
      </c>
      <c r="I10" s="12" t="s">
        <v>10</v>
      </c>
      <c r="J10" s="18">
        <v>26.659049987793</v>
      </c>
      <c r="K10" s="18">
        <v>25.8091995239257</v>
      </c>
      <c r="L10" s="18">
        <v>28.1810264587402</v>
      </c>
      <c r="M10" s="18">
        <v>27.5496692657471</v>
      </c>
      <c r="O10" s="12" t="s">
        <v>10</v>
      </c>
      <c r="P10" s="18">
        <v>26.0207138061523</v>
      </c>
      <c r="Q10" s="18">
        <v>24.7964611053467</v>
      </c>
      <c r="R10" s="18">
        <v>28.5518360137939</v>
      </c>
      <c r="S10" s="18">
        <v>26.7711982727051</v>
      </c>
    </row>
    <row r="11" spans="1:19">
      <c r="A11" s="18">
        <v>26.620807647705</v>
      </c>
      <c r="C11" s="12" t="s">
        <v>11</v>
      </c>
      <c r="D11" s="18">
        <v>28.3321647644042</v>
      </c>
      <c r="E11" s="18">
        <v>29.5902194976806</v>
      </c>
      <c r="F11" s="18">
        <v>30.7670307159423</v>
      </c>
      <c r="G11" s="18">
        <v>26.5260181427002</v>
      </c>
      <c r="I11" s="12" t="s">
        <v>11</v>
      </c>
      <c r="J11" s="18">
        <v>31.392578125</v>
      </c>
      <c r="K11" s="18">
        <v>28.5726795196533</v>
      </c>
      <c r="L11" s="18">
        <v>32.3937225341797</v>
      </c>
      <c r="M11" s="18">
        <v>28.4139938354492</v>
      </c>
      <c r="O11" s="12" t="s">
        <v>11</v>
      </c>
      <c r="P11" s="18">
        <v>32.9587249755859</v>
      </c>
      <c r="Q11" s="18">
        <v>29.0726795196533</v>
      </c>
      <c r="R11" s="18">
        <v>33.4960823059082</v>
      </c>
      <c r="S11" s="18">
        <v>28.978530883789</v>
      </c>
    </row>
    <row r="12" spans="1:19">
      <c r="A12" s="18">
        <v>25.0293827056884</v>
      </c>
      <c r="C12" s="12" t="s">
        <v>11</v>
      </c>
      <c r="D12" s="18">
        <v>29.3874778747558</v>
      </c>
      <c r="E12" s="18">
        <v>29.2672355651855</v>
      </c>
      <c r="F12" s="18">
        <v>30.7670307159423</v>
      </c>
      <c r="G12" s="18">
        <v>27.5026054382324</v>
      </c>
      <c r="I12" s="12" t="s">
        <v>11</v>
      </c>
      <c r="J12" s="18">
        <v>31.8508396148681</v>
      </c>
      <c r="K12" s="18">
        <v>28.0426795196533</v>
      </c>
      <c r="L12" s="18">
        <v>33.4097862243652</v>
      </c>
      <c r="M12" s="18">
        <v>28.0726795196533</v>
      </c>
      <c r="N12" s="18"/>
      <c r="O12" s="12" t="s">
        <v>11</v>
      </c>
      <c r="P12" s="18">
        <v>35.2132225036621</v>
      </c>
      <c r="Q12" s="18">
        <v>30.1756795196533</v>
      </c>
      <c r="R12" s="18">
        <v>32.8855133056641</v>
      </c>
      <c r="S12" s="18">
        <v>28.4706764221191</v>
      </c>
    </row>
    <row r="13" spans="1:19">
      <c r="A13" s="18">
        <v>25.2199974060058</v>
      </c>
      <c r="C13" s="12" t="s">
        <v>11</v>
      </c>
      <c r="D13" s="18">
        <v>28.8747940063476</v>
      </c>
      <c r="E13" s="18">
        <v>29.3711990356445</v>
      </c>
      <c r="F13" s="18">
        <v>31.0670307159423</v>
      </c>
      <c r="G13" s="18">
        <v>26.6249389648437</v>
      </c>
      <c r="I13" s="12" t="s">
        <v>11</v>
      </c>
      <c r="J13" s="18">
        <v>32.1628723144531</v>
      </c>
      <c r="K13" s="18">
        <v>29.1726745196533</v>
      </c>
      <c r="L13" s="18">
        <v>33.1352386474609</v>
      </c>
      <c r="M13" s="18">
        <v>28.5794124603271</v>
      </c>
      <c r="N13" s="18"/>
      <c r="O13" s="12" t="s">
        <v>11</v>
      </c>
      <c r="P13" s="18">
        <v>32.9908905029297</v>
      </c>
      <c r="Q13" s="18">
        <v>29.4726795196533</v>
      </c>
      <c r="R13" s="18">
        <v>32.5673446655273</v>
      </c>
      <c r="S13" s="18">
        <v>29.0170745849609</v>
      </c>
    </row>
    <row r="14" spans="1:19">
      <c r="A14" s="18">
        <v>25.9617309570313</v>
      </c>
      <c r="C14" s="12" t="s">
        <v>12</v>
      </c>
      <c r="D14" s="18">
        <v>26.5415802001953</v>
      </c>
      <c r="E14" s="18">
        <v>27.6919116973877</v>
      </c>
      <c r="F14" s="18">
        <v>25.5797367095947</v>
      </c>
      <c r="G14" s="18">
        <v>27.6679763793945</v>
      </c>
      <c r="I14" s="12" t="s">
        <v>12</v>
      </c>
      <c r="J14" s="18">
        <v>27.1634273529053</v>
      </c>
      <c r="K14" s="18">
        <v>28.4579620361328</v>
      </c>
      <c r="L14" s="18">
        <v>28.9146194458007</v>
      </c>
      <c r="M14" s="18">
        <v>29.8419609069824</v>
      </c>
      <c r="O14" s="12" t="s">
        <v>12</v>
      </c>
      <c r="P14" s="18">
        <v>26.2748126983643</v>
      </c>
      <c r="Q14" s="18">
        <v>23.9601898193359</v>
      </c>
      <c r="R14" s="18">
        <v>28.4195213317871</v>
      </c>
      <c r="S14" s="18">
        <v>29.3880653381348</v>
      </c>
    </row>
    <row r="15" spans="1:19">
      <c r="A15" s="18">
        <v>26.1706962585449</v>
      </c>
      <c r="C15" s="12" t="s">
        <v>12</v>
      </c>
      <c r="D15" s="18">
        <v>26.6116333007813</v>
      </c>
      <c r="E15" s="18">
        <v>27.434642791748</v>
      </c>
      <c r="F15" s="18">
        <v>25.5067901611328</v>
      </c>
      <c r="G15" s="18">
        <v>27.9092178344727</v>
      </c>
      <c r="I15" s="12" t="s">
        <v>12</v>
      </c>
      <c r="J15" s="18">
        <v>27.1268501281738</v>
      </c>
      <c r="K15" s="18">
        <v>28.6678600311279</v>
      </c>
      <c r="L15" s="18">
        <v>28.8573780059814</v>
      </c>
      <c r="M15" s="18">
        <v>29.8205528259277</v>
      </c>
      <c r="O15" s="12" t="s">
        <v>12</v>
      </c>
      <c r="P15" s="18">
        <v>26.1754417419434</v>
      </c>
      <c r="Q15" s="18">
        <v>25.6154232025146</v>
      </c>
      <c r="R15" s="18">
        <v>28.7195816040039</v>
      </c>
      <c r="S15" s="18">
        <v>28.9255199432373</v>
      </c>
    </row>
    <row r="16" spans="1:19">
      <c r="A16" s="18">
        <v>25.9053134918213</v>
      </c>
      <c r="C16" s="12" t="s">
        <v>12</v>
      </c>
      <c r="D16" s="18">
        <v>26.2905941009521</v>
      </c>
      <c r="E16" s="18">
        <v>27.6229190826416</v>
      </c>
      <c r="F16" s="18">
        <v>25.4108715057373</v>
      </c>
      <c r="G16" s="18">
        <v>27.576042175293</v>
      </c>
      <c r="I16" s="12" t="s">
        <v>12</v>
      </c>
      <c r="J16" s="18">
        <v>27.2756252288818</v>
      </c>
      <c r="K16" s="18">
        <v>29.0080299377441</v>
      </c>
      <c r="L16" s="18">
        <v>28.3767967224121</v>
      </c>
      <c r="M16" s="18">
        <v>30.7135467529297</v>
      </c>
      <c r="O16" s="12" t="s">
        <v>12</v>
      </c>
      <c r="P16" s="18">
        <v>26.07958984375</v>
      </c>
      <c r="Q16" s="18">
        <v>25.44118309021</v>
      </c>
      <c r="R16" s="18">
        <v>28.1214942932129</v>
      </c>
      <c r="S16" s="18">
        <v>29.1811580657959</v>
      </c>
    </row>
    <row r="17" spans="1:19">
      <c r="A17" s="18">
        <v>25.6505313491821</v>
      </c>
      <c r="C17" s="12" t="s">
        <v>13</v>
      </c>
      <c r="D17" s="18">
        <v>28.8976192474365</v>
      </c>
      <c r="E17" s="18">
        <v>31.1141204833984</v>
      </c>
      <c r="F17" s="18">
        <v>26.9255874633789</v>
      </c>
      <c r="G17" s="18">
        <v>26.3114967346191</v>
      </c>
      <c r="I17" s="12" t="s">
        <v>13</v>
      </c>
      <c r="J17" s="18">
        <v>28.7314853668213</v>
      </c>
      <c r="K17" s="18">
        <v>32.3993377685546</v>
      </c>
      <c r="L17" s="18">
        <v>28.4087047576904</v>
      </c>
      <c r="M17" s="18">
        <v>29.7616821289062</v>
      </c>
      <c r="O17" s="12" t="s">
        <v>13</v>
      </c>
      <c r="P17" s="18">
        <v>29.6368293762207</v>
      </c>
      <c r="Q17" s="18">
        <v>30.7598323822021</v>
      </c>
      <c r="R17" s="18">
        <v>27.8144512176513</v>
      </c>
      <c r="S17" s="18">
        <v>32.0504837036133</v>
      </c>
    </row>
    <row r="18" spans="1:19">
      <c r="A18" s="18">
        <v>24.8051134918212</v>
      </c>
      <c r="C18" s="12" t="s">
        <v>13</v>
      </c>
      <c r="D18" s="18">
        <v>28.5991878509521</v>
      </c>
      <c r="E18" s="18">
        <v>33.2887649536133</v>
      </c>
      <c r="F18" s="18">
        <v>27.2051792144775</v>
      </c>
      <c r="G18" s="18">
        <v>26.7589530944824</v>
      </c>
      <c r="I18" s="12" t="s">
        <v>13</v>
      </c>
      <c r="J18" s="18">
        <v>28.9237632751465</v>
      </c>
      <c r="K18" s="18">
        <v>31.072998046875</v>
      </c>
      <c r="L18" s="18">
        <v>28.0084781646728</v>
      </c>
      <c r="M18" s="18">
        <v>29.8316821289062</v>
      </c>
      <c r="O18" s="12" t="s">
        <v>13</v>
      </c>
      <c r="P18" s="18">
        <v>29.834077835083</v>
      </c>
      <c r="Q18" s="18">
        <v>32.2511672973633</v>
      </c>
      <c r="R18" s="18">
        <v>27.7956275939941</v>
      </c>
      <c r="S18" s="18">
        <v>30.6560077667236</v>
      </c>
    </row>
    <row r="19" spans="1:19">
      <c r="A19" s="18">
        <v>25.953134918212</v>
      </c>
      <c r="C19" s="12" t="s">
        <v>13</v>
      </c>
      <c r="D19" s="18">
        <v>28.0853481292724</v>
      </c>
      <c r="E19" s="18">
        <v>31.37744140625</v>
      </c>
      <c r="F19" s="18">
        <v>27.0594062805175</v>
      </c>
      <c r="G19" s="18">
        <v>27.6659259796143</v>
      </c>
      <c r="I19" s="12" t="s">
        <v>13</v>
      </c>
      <c r="J19" s="18">
        <v>28.7146816253662</v>
      </c>
      <c r="K19" s="18">
        <v>31.3913707733154</v>
      </c>
      <c r="L19" s="18">
        <v>28.1284781646728</v>
      </c>
      <c r="M19" s="18">
        <v>28.9116821289062</v>
      </c>
      <c r="O19" s="12" t="s">
        <v>13</v>
      </c>
      <c r="P19" s="18">
        <v>29.5590591430664</v>
      </c>
      <c r="Q19" s="18">
        <v>32.2299308776855</v>
      </c>
      <c r="R19" s="18">
        <v>27.1526088714599</v>
      </c>
      <c r="S19" s="18">
        <v>32.0306816101074</v>
      </c>
    </row>
    <row r="20" spans="1:19">
      <c r="A20" s="18">
        <v>25.5649585723877</v>
      </c>
      <c r="C20" s="12" t="s">
        <v>14</v>
      </c>
      <c r="D20" s="18">
        <v>26.2407741546631</v>
      </c>
      <c r="E20" s="18">
        <v>27.5493049621582</v>
      </c>
      <c r="F20" s="18">
        <v>26.252628326416</v>
      </c>
      <c r="G20" s="18">
        <v>26.6764526367188</v>
      </c>
      <c r="I20" s="12" t="s">
        <v>14</v>
      </c>
      <c r="J20" s="18">
        <v>28.7723999023438</v>
      </c>
      <c r="K20" s="18">
        <v>26.2257099151611</v>
      </c>
      <c r="L20" s="18">
        <v>29.4365806579589</v>
      </c>
      <c r="M20" s="18">
        <v>29.0020713806152</v>
      </c>
      <c r="O20" s="12" t="s">
        <v>14</v>
      </c>
      <c r="P20" s="18">
        <v>27.4972076416016</v>
      </c>
      <c r="Q20" s="18">
        <v>25.9520301818848</v>
      </c>
      <c r="R20" s="18">
        <v>29.2772922515869</v>
      </c>
      <c r="S20" s="18">
        <v>30.9576625823975</v>
      </c>
    </row>
    <row r="21" spans="1:19">
      <c r="A21" s="18">
        <v>25.3759479522705</v>
      </c>
      <c r="C21" s="12" t="s">
        <v>14</v>
      </c>
      <c r="D21" s="18">
        <v>26.2509059906006</v>
      </c>
      <c r="E21" s="18">
        <v>27.5652713775635</v>
      </c>
      <c r="F21" s="18">
        <v>26.210693359375</v>
      </c>
      <c r="G21" s="18">
        <v>26.6267547607422</v>
      </c>
      <c r="I21" s="12" t="s">
        <v>14</v>
      </c>
      <c r="J21" s="18">
        <v>28.7788486480713</v>
      </c>
      <c r="K21" s="18">
        <v>26.6751678466796</v>
      </c>
      <c r="L21" s="18">
        <v>29.9266204833984</v>
      </c>
      <c r="M21" s="18">
        <v>28.925874710083</v>
      </c>
      <c r="O21" s="12" t="s">
        <v>14</v>
      </c>
      <c r="P21" s="18">
        <v>27.2684669494629</v>
      </c>
      <c r="Q21" s="18">
        <v>25.7194881439209</v>
      </c>
      <c r="R21" s="18">
        <v>29.3738574981689</v>
      </c>
      <c r="S21" s="18">
        <v>30.6388454437256</v>
      </c>
    </row>
    <row r="22" spans="1:19">
      <c r="A22" s="18">
        <v>25.627594795227</v>
      </c>
      <c r="C22" s="12" t="s">
        <v>14</v>
      </c>
      <c r="D22" s="18">
        <v>26.1869831085205</v>
      </c>
      <c r="E22" s="18">
        <v>27.928201675415</v>
      </c>
      <c r="F22" s="18">
        <v>26.2076854705811</v>
      </c>
      <c r="G22" s="18">
        <v>26.8830909729004</v>
      </c>
      <c r="I22" s="12" t="s">
        <v>14</v>
      </c>
      <c r="J22" s="18">
        <v>28.5786991119385</v>
      </c>
      <c r="K22" s="18">
        <v>26.5772052764892</v>
      </c>
      <c r="L22" s="18">
        <v>29.4374141693115</v>
      </c>
      <c r="M22" s="18">
        <v>28.9329032897949</v>
      </c>
      <c r="O22" s="12" t="s">
        <v>14</v>
      </c>
      <c r="P22" s="18">
        <v>27.1830978393555</v>
      </c>
      <c r="Q22" s="18">
        <v>25.4159717559814</v>
      </c>
      <c r="R22" s="18">
        <v>29.2163505554199</v>
      </c>
      <c r="S22" s="18">
        <v>31.3468570709229</v>
      </c>
    </row>
    <row r="23" spans="1:19">
      <c r="A23" s="18">
        <v>25.2269611740112</v>
      </c>
      <c r="C23" s="12" t="s">
        <v>15</v>
      </c>
      <c r="D23" s="18">
        <v>26.9004306793213</v>
      </c>
      <c r="E23" s="18">
        <v>28.0582504272461</v>
      </c>
      <c r="F23" s="18">
        <v>25.6365394592285</v>
      </c>
      <c r="G23" s="18">
        <v>26.4600944519043</v>
      </c>
      <c r="I23" s="12" t="s">
        <v>15</v>
      </c>
      <c r="J23" s="18">
        <v>30.1282936096191</v>
      </c>
      <c r="K23" s="18">
        <v>29.0620613098145</v>
      </c>
      <c r="L23" s="18">
        <v>31.6921672821045</v>
      </c>
      <c r="M23" s="18">
        <v>29.1478939056396</v>
      </c>
      <c r="O23" s="12" t="s">
        <v>15</v>
      </c>
      <c r="P23" s="18">
        <v>25.0081672668457</v>
      </c>
      <c r="Q23" s="18">
        <v>24.486349105835</v>
      </c>
      <c r="R23" s="18">
        <v>25.5288581848145</v>
      </c>
      <c r="S23" s="18">
        <v>27.9509773254395</v>
      </c>
    </row>
    <row r="24" spans="1:19">
      <c r="A24" s="18">
        <v>25.3696117401123</v>
      </c>
      <c r="C24" s="12" t="s">
        <v>15</v>
      </c>
      <c r="D24" s="18">
        <v>26.950325012207</v>
      </c>
      <c r="E24" s="18">
        <v>28.0480556488037</v>
      </c>
      <c r="F24" s="18">
        <v>26.3153762817383</v>
      </c>
      <c r="G24" s="18">
        <v>26.5061111450195</v>
      </c>
      <c r="I24" s="12" t="s">
        <v>15</v>
      </c>
      <c r="J24" s="18">
        <v>30.5192344665527</v>
      </c>
      <c r="K24" s="18">
        <v>29.6821880340576</v>
      </c>
      <c r="L24" s="18">
        <v>31.9823055267334</v>
      </c>
      <c r="M24" s="18">
        <v>29.1564826965332</v>
      </c>
      <c r="O24" s="12" t="s">
        <v>15</v>
      </c>
      <c r="P24" s="18">
        <v>24.8523807525635</v>
      </c>
      <c r="Q24" s="18">
        <v>24.8300609588623</v>
      </c>
      <c r="R24" s="18">
        <v>25.7396965026855</v>
      </c>
      <c r="S24" s="18">
        <v>27.9872169494629</v>
      </c>
    </row>
    <row r="25" spans="1:19">
      <c r="A25" s="18">
        <v>25.0907878875732</v>
      </c>
      <c r="C25" s="12" t="s">
        <v>15</v>
      </c>
      <c r="D25" s="18">
        <v>26.6240711212158</v>
      </c>
      <c r="E25" s="18">
        <v>28.1906661987305</v>
      </c>
      <c r="F25" s="18">
        <v>26.23459815979</v>
      </c>
      <c r="G25" s="18">
        <v>27.0305671691895</v>
      </c>
      <c r="I25" s="12" t="s">
        <v>15</v>
      </c>
      <c r="J25" s="18">
        <v>30.8886657714843</v>
      </c>
      <c r="K25" s="18">
        <v>28.5485725402832</v>
      </c>
      <c r="L25" s="18">
        <v>31.9775009155273</v>
      </c>
      <c r="M25" s="18">
        <v>28.9747886657715</v>
      </c>
      <c r="O25" s="12" t="s">
        <v>15</v>
      </c>
      <c r="P25" s="18">
        <v>24.7291793823242</v>
      </c>
      <c r="Q25" s="18">
        <v>25.3011512756348</v>
      </c>
      <c r="R25" s="18">
        <v>25.922794342041</v>
      </c>
      <c r="S25" s="18">
        <v>28.3024234771729</v>
      </c>
    </row>
    <row r="26" spans="1:19">
      <c r="A26" s="18">
        <v>24.0851173400879</v>
      </c>
      <c r="C26" s="12" t="s">
        <v>16</v>
      </c>
      <c r="D26" s="18">
        <v>27.3453254699707</v>
      </c>
      <c r="E26" s="18">
        <v>27.6486949920654</v>
      </c>
      <c r="F26" s="18">
        <v>24.9027576446533</v>
      </c>
      <c r="G26" s="18">
        <v>25.6957607269287</v>
      </c>
      <c r="I26" s="12" t="s">
        <v>16</v>
      </c>
      <c r="J26" s="18">
        <v>26.9125499725342</v>
      </c>
      <c r="K26" s="18">
        <v>26.376163482666</v>
      </c>
      <c r="L26" s="18">
        <v>26.7351112365723</v>
      </c>
      <c r="M26" s="18">
        <v>26.3365001678467</v>
      </c>
      <c r="O26" s="12" t="s">
        <v>16</v>
      </c>
      <c r="P26" s="18">
        <v>26.3518505096436</v>
      </c>
      <c r="Q26" s="18">
        <v>25.3961639404297</v>
      </c>
      <c r="R26" s="18">
        <v>27.3384475708008</v>
      </c>
      <c r="S26" s="18">
        <v>25.0259571075439</v>
      </c>
    </row>
    <row r="27" spans="1:19">
      <c r="A27" s="18">
        <v>24.1782608032227</v>
      </c>
      <c r="C27" s="12" t="s">
        <v>16</v>
      </c>
      <c r="D27" s="18">
        <v>27.0492477416992</v>
      </c>
      <c r="E27" s="18">
        <v>27.6687526702881</v>
      </c>
      <c r="F27" s="18">
        <v>24.7861404418945</v>
      </c>
      <c r="G27" s="18">
        <v>26.6887683868408</v>
      </c>
      <c r="I27" s="12" t="s">
        <v>16</v>
      </c>
      <c r="J27" s="18">
        <v>26.5758762359619</v>
      </c>
      <c r="K27" s="18">
        <v>26.4614410400391</v>
      </c>
      <c r="L27" s="18">
        <v>26.8514347076416</v>
      </c>
      <c r="M27" s="18">
        <v>26.5350036621094</v>
      </c>
      <c r="O27" s="12" t="s">
        <v>16</v>
      </c>
      <c r="P27" s="18">
        <v>25.6580600738525</v>
      </c>
      <c r="Q27" s="18">
        <v>24.9101543426514</v>
      </c>
      <c r="R27" s="18">
        <v>27.2669296264648</v>
      </c>
      <c r="S27" s="18">
        <v>24.9818210601807</v>
      </c>
    </row>
    <row r="28" spans="1:19">
      <c r="A28" s="18">
        <v>24.0618724822998</v>
      </c>
      <c r="C28" s="12" t="s">
        <v>16</v>
      </c>
      <c r="D28" s="18">
        <v>26.821235656738</v>
      </c>
      <c r="E28" s="18">
        <v>27.7884769439697</v>
      </c>
      <c r="F28" s="18">
        <v>25.0793628692627</v>
      </c>
      <c r="G28" s="18">
        <v>25.8984222412109</v>
      </c>
      <c r="I28" s="12" t="s">
        <v>16</v>
      </c>
      <c r="J28" s="18">
        <v>26.8486728668213</v>
      </c>
      <c r="K28" s="18">
        <v>26.6268768310547</v>
      </c>
      <c r="L28" s="18">
        <v>27.1544456481934</v>
      </c>
      <c r="M28" s="18">
        <v>26.878604888916</v>
      </c>
      <c r="O28" s="12" t="s">
        <v>16</v>
      </c>
      <c r="P28" s="18">
        <v>25.7691917419434</v>
      </c>
      <c r="Q28" s="18">
        <v>25.0643863677979</v>
      </c>
      <c r="R28" s="18">
        <v>27.2270584106445</v>
      </c>
      <c r="S28" s="18">
        <v>25.5562057495117</v>
      </c>
    </row>
    <row r="29" spans="1:19">
      <c r="A29" s="18">
        <v>26.1882695388793</v>
      </c>
      <c r="C29" s="12" t="s">
        <v>17</v>
      </c>
      <c r="D29" s="18">
        <v>28.5156459808349</v>
      </c>
      <c r="E29" s="18">
        <v>28.3293113708496</v>
      </c>
      <c r="F29" s="18">
        <v>27.9406299591064</v>
      </c>
      <c r="G29" s="18">
        <v>30.0228481292725</v>
      </c>
      <c r="I29" s="12" t="s">
        <v>17</v>
      </c>
      <c r="J29" s="18">
        <v>28.2874698638916</v>
      </c>
      <c r="K29" s="18">
        <v>26.8361091613769</v>
      </c>
      <c r="L29" s="18">
        <v>30.5641937255859</v>
      </c>
      <c r="M29" s="18">
        <v>29.4973220825195</v>
      </c>
      <c r="O29" s="12" t="s">
        <v>17</v>
      </c>
      <c r="P29" s="18">
        <v>25.980447769165</v>
      </c>
      <c r="Q29" s="18">
        <v>25.670747756958</v>
      </c>
      <c r="R29" s="18">
        <v>30.1910541534423</v>
      </c>
      <c r="S29" s="18">
        <v>28.4205150604248</v>
      </c>
    </row>
    <row r="30" spans="1:19">
      <c r="A30" s="18">
        <v>25.8782295388793</v>
      </c>
      <c r="C30" s="12" t="s">
        <v>17</v>
      </c>
      <c r="D30" s="18">
        <v>28.4663276672363</v>
      </c>
      <c r="E30" s="18">
        <v>28.3922004699707</v>
      </c>
      <c r="F30" s="18">
        <v>27.9561100006104</v>
      </c>
      <c r="G30" s="18">
        <v>30.0464248657227</v>
      </c>
      <c r="I30" s="12" t="s">
        <v>17</v>
      </c>
      <c r="J30" s="18">
        <v>29.0468425750732</v>
      </c>
      <c r="K30" s="18">
        <v>26.9365550994873</v>
      </c>
      <c r="L30" s="18">
        <v>30.9893131256104</v>
      </c>
      <c r="M30" s="18">
        <v>30.2731838226318</v>
      </c>
      <c r="O30" s="12" t="s">
        <v>17</v>
      </c>
      <c r="P30" s="18">
        <v>25.9781818389893</v>
      </c>
      <c r="Q30" s="18">
        <v>25.6776313781738</v>
      </c>
      <c r="R30" s="18">
        <v>30.3924224853515</v>
      </c>
      <c r="S30" s="18">
        <v>28.2780265808105</v>
      </c>
    </row>
    <row r="31" spans="1:19">
      <c r="A31" s="18">
        <v>25.141453887939</v>
      </c>
      <c r="C31" s="12" t="s">
        <v>17</v>
      </c>
      <c r="D31" s="18">
        <v>29.0354660034179</v>
      </c>
      <c r="E31" s="18">
        <v>28.566047668457</v>
      </c>
      <c r="F31" s="18">
        <v>28.0176734924316</v>
      </c>
      <c r="G31" s="18">
        <v>27.5463962554932</v>
      </c>
      <c r="I31" s="12" t="s">
        <v>17</v>
      </c>
      <c r="J31" s="18">
        <v>28.5627574920654</v>
      </c>
      <c r="K31" s="18">
        <v>26.8455066680908</v>
      </c>
      <c r="L31" s="18">
        <v>31.3691577911377</v>
      </c>
      <c r="M31" s="18">
        <v>30.0751247406006</v>
      </c>
      <c r="O31" s="12" t="s">
        <v>17</v>
      </c>
      <c r="P31" s="18">
        <v>25.9821395874023</v>
      </c>
      <c r="Q31" s="18">
        <v>25.9006004333496</v>
      </c>
      <c r="R31" s="18">
        <v>30.1576843261718</v>
      </c>
      <c r="S31" s="18">
        <v>28.4063014984131</v>
      </c>
    </row>
    <row r="32" spans="1:19">
      <c r="A32" s="18">
        <v>27.3235953887939</v>
      </c>
      <c r="C32" s="12" t="s">
        <v>18</v>
      </c>
      <c r="D32" s="18">
        <v>29.0533123016357</v>
      </c>
      <c r="E32" s="18">
        <v>29.2511291503906</v>
      </c>
      <c r="F32" s="18">
        <v>28.7804622650146</v>
      </c>
      <c r="G32" s="18">
        <v>29.7010345458984</v>
      </c>
      <c r="I32" s="12" t="s">
        <v>18</v>
      </c>
      <c r="J32" s="18">
        <v>29.0719566345215</v>
      </c>
      <c r="K32" s="18">
        <v>27.3614349365234</v>
      </c>
      <c r="L32" s="18">
        <v>30.6245002746582</v>
      </c>
      <c r="M32" s="18">
        <v>31.028995513916</v>
      </c>
      <c r="O32" s="12" t="s">
        <v>18</v>
      </c>
      <c r="P32" s="18">
        <v>27.256326675415</v>
      </c>
      <c r="Q32" s="18">
        <v>27.2815361022949</v>
      </c>
      <c r="R32" s="18">
        <v>29.6284332275391</v>
      </c>
      <c r="S32" s="18">
        <v>28.4568367004394</v>
      </c>
    </row>
    <row r="33" spans="1:19">
      <c r="A33" s="18">
        <v>26.714353887939</v>
      </c>
      <c r="C33" s="12" t="s">
        <v>18</v>
      </c>
      <c r="D33" s="18">
        <v>29.5284210205078</v>
      </c>
      <c r="E33" s="18">
        <v>29.566307067871</v>
      </c>
      <c r="F33" s="18">
        <v>29.1139583587646</v>
      </c>
      <c r="G33" s="18">
        <v>29.584806060791</v>
      </c>
      <c r="I33" s="12" t="s">
        <v>18</v>
      </c>
      <c r="J33" s="18">
        <v>28.7325420379639</v>
      </c>
      <c r="K33" s="18">
        <v>27.4118785858154</v>
      </c>
      <c r="L33" s="18">
        <v>31.4536800384521</v>
      </c>
      <c r="M33" s="18">
        <v>30.5485420227051</v>
      </c>
      <c r="O33" s="12" t="s">
        <v>18</v>
      </c>
      <c r="P33" s="18">
        <v>27.617244720459</v>
      </c>
      <c r="Q33" s="18">
        <v>27.3725700378418</v>
      </c>
      <c r="R33" s="18">
        <v>29.8530158996582</v>
      </c>
      <c r="S33" s="18">
        <v>28.5203971862792</v>
      </c>
    </row>
    <row r="34" spans="1:19">
      <c r="A34" s="18">
        <v>26.1826953887939</v>
      </c>
      <c r="C34" s="12" t="s">
        <v>18</v>
      </c>
      <c r="D34" s="18">
        <v>29.3796653747558</v>
      </c>
      <c r="E34" s="18">
        <v>29.7967109680175</v>
      </c>
      <c r="F34" s="18">
        <v>29.1703777313232</v>
      </c>
      <c r="G34" s="18">
        <v>29.113712310791</v>
      </c>
      <c r="I34" s="12" t="s">
        <v>18</v>
      </c>
      <c r="J34" s="18">
        <v>30.3009147644043</v>
      </c>
      <c r="K34" s="18">
        <v>27.6661186218262</v>
      </c>
      <c r="L34" s="18">
        <v>30.6362819671631</v>
      </c>
      <c r="M34" s="18">
        <v>30.2883186340332</v>
      </c>
      <c r="O34" s="12" t="s">
        <v>18</v>
      </c>
      <c r="P34" s="18">
        <v>27.5463390350342</v>
      </c>
      <c r="Q34" s="18">
        <v>27.4456367492676</v>
      </c>
      <c r="R34" s="18">
        <v>30.1698436737061</v>
      </c>
      <c r="S34" s="18">
        <v>28.926134109497</v>
      </c>
    </row>
    <row r="35" spans="1:19">
      <c r="A35" s="18">
        <v>25.1826953887939</v>
      </c>
      <c r="C35" s="12" t="s">
        <v>19</v>
      </c>
      <c r="D35" s="18">
        <v>29.1163387298584</v>
      </c>
      <c r="E35" s="18">
        <v>30.4333419799805</v>
      </c>
      <c r="F35" s="18">
        <v>28.4297771453857</v>
      </c>
      <c r="G35" s="18">
        <v>27.9250812530518</v>
      </c>
      <c r="I35" s="12" t="s">
        <v>19</v>
      </c>
      <c r="J35" s="18">
        <v>30.4670333862304</v>
      </c>
      <c r="K35" s="18">
        <v>28.6697769165039</v>
      </c>
      <c r="L35" s="18">
        <v>31.4899219512939</v>
      </c>
      <c r="M35" s="18">
        <v>29.195556640625</v>
      </c>
      <c r="O35" s="12" t="s">
        <v>19</v>
      </c>
      <c r="P35" s="18">
        <v>28.4851188659668</v>
      </c>
      <c r="Q35" s="18">
        <v>28.624195098877</v>
      </c>
      <c r="R35" s="18">
        <v>31.1930675506592</v>
      </c>
      <c r="S35" s="18">
        <v>28.9260158538818</v>
      </c>
    </row>
    <row r="36" spans="1:19">
      <c r="A36" s="18">
        <v>25.9789009094238</v>
      </c>
      <c r="C36" s="12" t="s">
        <v>19</v>
      </c>
      <c r="D36" s="18">
        <v>29.3370609283447</v>
      </c>
      <c r="E36" s="18">
        <v>29.6801719665527</v>
      </c>
      <c r="F36" s="18">
        <v>28.5315475463867</v>
      </c>
      <c r="G36" s="18">
        <v>27.9646415710449</v>
      </c>
      <c r="I36" s="12" t="s">
        <v>19</v>
      </c>
      <c r="J36" s="18">
        <v>30.4112510681152</v>
      </c>
      <c r="K36" s="18">
        <v>28.6291790008545</v>
      </c>
      <c r="L36" s="18">
        <v>31.8461502075195</v>
      </c>
      <c r="M36" s="18">
        <v>29.8276920318604</v>
      </c>
      <c r="O36" s="12" t="s">
        <v>19</v>
      </c>
      <c r="P36" s="18">
        <v>28.4256649017334</v>
      </c>
      <c r="Q36" s="18">
        <v>28.0141086578369</v>
      </c>
      <c r="R36" s="18">
        <v>30.7484550476074</v>
      </c>
      <c r="S36" s="18">
        <v>28.8126659393311</v>
      </c>
    </row>
    <row r="37" spans="1:19">
      <c r="A37" s="18">
        <v>26.235668182373</v>
      </c>
      <c r="C37" s="12" t="s">
        <v>19</v>
      </c>
      <c r="D37" s="18">
        <v>29.8496570587158</v>
      </c>
      <c r="E37" s="18">
        <v>29.9486236572266</v>
      </c>
      <c r="F37" s="18">
        <v>28.8925151824951</v>
      </c>
      <c r="G37" s="18">
        <v>27.9450778961182</v>
      </c>
      <c r="I37" s="12" t="s">
        <v>19</v>
      </c>
      <c r="J37" s="18">
        <v>30.2603683471679</v>
      </c>
      <c r="K37" s="18">
        <v>28.727165222168</v>
      </c>
      <c r="L37" s="18">
        <v>31.6695407867431</v>
      </c>
      <c r="M37" s="18">
        <v>29.6732845306396</v>
      </c>
      <c r="O37" s="12" t="s">
        <v>19</v>
      </c>
      <c r="P37" s="18">
        <v>28.3841495513916</v>
      </c>
      <c r="Q37" s="18">
        <v>27.8976306915283</v>
      </c>
      <c r="R37" s="18">
        <v>30.6597785949707</v>
      </c>
      <c r="S37" s="18">
        <v>29.07936668396</v>
      </c>
    </row>
    <row r="38" spans="1:19">
      <c r="A38" s="18">
        <v>21.7720108032227</v>
      </c>
      <c r="C38" s="12" t="s">
        <v>20</v>
      </c>
      <c r="D38" s="18">
        <v>24.9587650299072</v>
      </c>
      <c r="E38" s="18">
        <v>25.1557140350342</v>
      </c>
      <c r="F38" s="18">
        <v>24.2851238250732</v>
      </c>
      <c r="G38" s="18">
        <v>24.5568008422852</v>
      </c>
      <c r="I38" s="12" t="s">
        <v>20</v>
      </c>
      <c r="J38" s="18">
        <v>25.9367618560791</v>
      </c>
      <c r="K38" s="18">
        <v>23.9868335723877</v>
      </c>
      <c r="L38" s="18">
        <v>26.7124614715576</v>
      </c>
      <c r="M38" s="18">
        <v>25.6408519744873</v>
      </c>
      <c r="O38" s="12" t="s">
        <v>20</v>
      </c>
      <c r="P38" s="18">
        <v>23.2842464447021</v>
      </c>
      <c r="Q38" s="18">
        <v>22.9671897888184</v>
      </c>
      <c r="R38" s="18">
        <v>25.8857955932617</v>
      </c>
      <c r="S38" s="18">
        <v>23.5317516326904</v>
      </c>
    </row>
    <row r="39" spans="1:19">
      <c r="A39" s="18">
        <v>21.96266746521</v>
      </c>
      <c r="C39" s="12" t="s">
        <v>20</v>
      </c>
      <c r="D39" s="18">
        <v>25.1279411315918</v>
      </c>
      <c r="E39" s="18">
        <v>25.3049259185791</v>
      </c>
      <c r="F39" s="18">
        <v>24.1833744049072</v>
      </c>
      <c r="G39" s="18">
        <v>24.6137504577637</v>
      </c>
      <c r="I39" s="12" t="s">
        <v>20</v>
      </c>
      <c r="J39" s="18">
        <v>25.6262550354004</v>
      </c>
      <c r="K39" s="18">
        <v>24.0564517974854</v>
      </c>
      <c r="L39" s="18">
        <v>26.7401905059814</v>
      </c>
      <c r="M39" s="18">
        <v>25.9192447662354</v>
      </c>
      <c r="O39" s="12" t="s">
        <v>20</v>
      </c>
      <c r="P39" s="18">
        <v>23.4813785552979</v>
      </c>
      <c r="Q39" s="18">
        <v>23.028657913208</v>
      </c>
      <c r="R39" s="18">
        <v>25.9727973937988</v>
      </c>
      <c r="S39" s="18">
        <v>23.5592460632324</v>
      </c>
    </row>
    <row r="40" spans="1:19">
      <c r="A40" s="18">
        <v>21.7737503051758</v>
      </c>
      <c r="C40" s="12" t="s">
        <v>20</v>
      </c>
      <c r="D40" s="18">
        <v>25.1224327087402</v>
      </c>
      <c r="E40" s="18">
        <v>25.0466804504395</v>
      </c>
      <c r="F40" s="18">
        <v>23.9443969726563</v>
      </c>
      <c r="G40" s="18">
        <v>24.719181060791</v>
      </c>
      <c r="I40" s="12" t="s">
        <v>20</v>
      </c>
      <c r="J40" s="18">
        <v>25.3327808380127</v>
      </c>
      <c r="K40" s="18">
        <v>24.0886058807373</v>
      </c>
      <c r="L40" s="18">
        <v>26.6252422332764</v>
      </c>
      <c r="M40" s="18">
        <v>26.108528137207</v>
      </c>
      <c r="O40" s="12" t="s">
        <v>20</v>
      </c>
      <c r="P40" s="18">
        <v>23.3988800048828</v>
      </c>
      <c r="Q40" s="18">
        <v>23.1262950897217</v>
      </c>
      <c r="R40" s="18">
        <v>25.8564910888672</v>
      </c>
      <c r="S40" s="18">
        <v>23.7758903503418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C166"/>
  <sheetViews>
    <sheetView tabSelected="1" topLeftCell="A103" workbookViewId="0">
      <selection activeCell="AR16" sqref="AR16:BC16"/>
    </sheetView>
  </sheetViews>
  <sheetFormatPr defaultColWidth="9" defaultRowHeight="14.25"/>
  <cols>
    <col min="1" max="3" width="9" style="12"/>
    <col min="4" max="4" width="11.125" style="12" customWidth="1"/>
    <col min="5" max="5" width="10" style="13" customWidth="1"/>
    <col min="6" max="6" width="9" style="12"/>
    <col min="7" max="7" width="13.75" style="12" customWidth="1"/>
    <col min="8" max="8" width="12.625" style="12" customWidth="1"/>
    <col min="9" max="9" width="9" style="12"/>
    <col min="10" max="10" width="9.875" style="13" customWidth="1"/>
    <col min="11" max="11" width="9" style="12"/>
    <col min="12" max="12" width="13.75" style="12" customWidth="1"/>
    <col min="13" max="13" width="12.625" style="12" customWidth="1"/>
    <col min="14" max="18" width="9" style="12"/>
    <col min="19" max="19" width="9.625" style="13" customWidth="1"/>
    <col min="20" max="23" width="9" style="12"/>
    <col min="24" max="24" width="9.625" style="13" customWidth="1"/>
    <col min="25" max="32" width="9" style="12"/>
    <col min="33" max="33" width="10.375" style="13" customWidth="1"/>
    <col min="34" max="37" width="9" style="12"/>
    <col min="38" max="38" width="9.625" style="13" customWidth="1"/>
    <col min="39" max="45" width="9" style="12"/>
    <col min="46" max="46" width="11.625" style="12" customWidth="1"/>
    <col min="47" max="47" width="13.875" style="13" customWidth="1"/>
    <col min="48" max="50" width="9" style="12"/>
    <col min="51" max="51" width="11.125" style="12" customWidth="1"/>
    <col min="52" max="52" width="13.875" style="13" customWidth="1"/>
    <col min="53" max="53" width="9" style="12"/>
    <col min="54" max="54" width="13.75" style="14" customWidth="1"/>
    <col min="55" max="55" width="12.625" style="12"/>
    <col min="56" max="16384" width="9" style="12"/>
  </cols>
  <sheetData>
    <row r="1" spans="1:49">
      <c r="A1" s="15" t="s">
        <v>8</v>
      </c>
      <c r="G1" s="12" t="s">
        <v>0</v>
      </c>
      <c r="O1" s="15" t="s">
        <v>9</v>
      </c>
      <c r="U1" s="12" t="s">
        <v>0</v>
      </c>
      <c r="AC1" s="15" t="s">
        <v>10</v>
      </c>
      <c r="AI1" s="12" t="s">
        <v>0</v>
      </c>
      <c r="AQ1" s="15" t="s">
        <v>11</v>
      </c>
      <c r="AW1" s="12" t="s">
        <v>0</v>
      </c>
    </row>
    <row r="2" ht="15.75" spans="1:55">
      <c r="A2" s="12" t="s">
        <v>21</v>
      </c>
      <c r="B2" s="16" t="s">
        <v>22</v>
      </c>
      <c r="C2" s="12" t="s">
        <v>23</v>
      </c>
      <c r="D2" s="16" t="s">
        <v>24</v>
      </c>
      <c r="E2" s="13" t="s">
        <v>25</v>
      </c>
      <c r="G2" s="12" t="s">
        <v>22</v>
      </c>
      <c r="H2" s="12" t="s">
        <v>23</v>
      </c>
      <c r="I2" s="16" t="s">
        <v>24</v>
      </c>
      <c r="J2" s="13" t="s">
        <v>26</v>
      </c>
      <c r="K2" s="12" t="s">
        <v>27</v>
      </c>
      <c r="L2" s="20" t="s">
        <v>28</v>
      </c>
      <c r="M2" s="12" t="s">
        <v>29</v>
      </c>
      <c r="O2" s="12" t="s">
        <v>21</v>
      </c>
      <c r="P2" s="16" t="s">
        <v>22</v>
      </c>
      <c r="Q2" s="12" t="s">
        <v>23</v>
      </c>
      <c r="R2" s="16" t="s">
        <v>24</v>
      </c>
      <c r="S2" s="13" t="s">
        <v>25</v>
      </c>
      <c r="U2" s="12" t="s">
        <v>22</v>
      </c>
      <c r="V2" s="12" t="s">
        <v>23</v>
      </c>
      <c r="W2" s="16" t="s">
        <v>24</v>
      </c>
      <c r="X2" s="13" t="s">
        <v>26</v>
      </c>
      <c r="Y2" s="12" t="s">
        <v>27</v>
      </c>
      <c r="Z2" s="20" t="s">
        <v>28</v>
      </c>
      <c r="AA2" s="12" t="s">
        <v>29</v>
      </c>
      <c r="AC2" s="12" t="s">
        <v>21</v>
      </c>
      <c r="AD2" s="16" t="s">
        <v>22</v>
      </c>
      <c r="AE2" s="12" t="s">
        <v>23</v>
      </c>
      <c r="AF2" s="16" t="s">
        <v>24</v>
      </c>
      <c r="AG2" s="13" t="s">
        <v>25</v>
      </c>
      <c r="AI2" s="12" t="s">
        <v>22</v>
      </c>
      <c r="AJ2" s="12" t="s">
        <v>23</v>
      </c>
      <c r="AK2" s="16" t="s">
        <v>24</v>
      </c>
      <c r="AL2" s="13" t="s">
        <v>26</v>
      </c>
      <c r="AM2" s="12" t="s">
        <v>27</v>
      </c>
      <c r="AN2" s="20" t="s">
        <v>28</v>
      </c>
      <c r="AO2" s="12" t="s">
        <v>29</v>
      </c>
      <c r="AQ2" s="12" t="s">
        <v>21</v>
      </c>
      <c r="AR2" s="16" t="s">
        <v>22</v>
      </c>
      <c r="AS2" s="12" t="s">
        <v>23</v>
      </c>
      <c r="AT2" s="16" t="s">
        <v>24</v>
      </c>
      <c r="AU2" s="13" t="s">
        <v>25</v>
      </c>
      <c r="AW2" s="12" t="s">
        <v>22</v>
      </c>
      <c r="AX2" s="12" t="s">
        <v>23</v>
      </c>
      <c r="AY2" s="16" t="s">
        <v>24</v>
      </c>
      <c r="AZ2" s="13" t="s">
        <v>26</v>
      </c>
      <c r="BA2" s="12" t="s">
        <v>27</v>
      </c>
      <c r="BB2" s="20" t="s">
        <v>28</v>
      </c>
      <c r="BC2" s="12" t="s">
        <v>29</v>
      </c>
    </row>
    <row r="3" spans="2:55">
      <c r="B3" s="17">
        <v>24.1199932098389</v>
      </c>
      <c r="C3" s="18">
        <v>24.9587650299072</v>
      </c>
      <c r="E3" s="13">
        <f>B3-25.07</f>
        <v>-0.950006790161133</v>
      </c>
      <c r="G3" s="17">
        <v>21.2001972198486</v>
      </c>
      <c r="H3" s="17">
        <v>21.7720108032227</v>
      </c>
      <c r="J3" s="13">
        <f>G3-21.963</f>
        <v>-0.7628027801514</v>
      </c>
      <c r="L3" s="12">
        <f>(E3+0.76)*-1</f>
        <v>0.190006790161133</v>
      </c>
      <c r="M3" s="12">
        <f>POWER(2,L3)</f>
        <v>1.14076908497794</v>
      </c>
      <c r="P3" s="17">
        <v>25.3190746307373</v>
      </c>
      <c r="Q3" s="18">
        <v>24.9587650299072</v>
      </c>
      <c r="S3" s="13">
        <f>P3-25.07</f>
        <v>0.249074630737304</v>
      </c>
      <c r="U3" s="17">
        <v>26.523717880249</v>
      </c>
      <c r="V3" s="17">
        <v>21.7720108032227</v>
      </c>
      <c r="X3" s="13">
        <f>U3-21.963</f>
        <v>4.56071788024902</v>
      </c>
      <c r="Z3" s="12">
        <f>(S3-4.25)*-1</f>
        <v>4.0009253692627</v>
      </c>
      <c r="AA3" s="12">
        <f>POWER(2,Z3)</f>
        <v>16.0102659655576</v>
      </c>
      <c r="AD3" s="17">
        <v>25.4974880218506</v>
      </c>
      <c r="AE3" s="18">
        <v>24.9587650299072</v>
      </c>
      <c r="AG3" s="13">
        <f>AD3-25.07</f>
        <v>0.427488021850586</v>
      </c>
      <c r="AI3" s="17">
        <v>23.473560333252</v>
      </c>
      <c r="AJ3" s="17">
        <v>21.7720108032227</v>
      </c>
      <c r="AL3" s="13">
        <f>AI3-21.963</f>
        <v>1.51056033325195</v>
      </c>
      <c r="AN3" s="12">
        <f>(AG3-1.25)*-1</f>
        <v>0.822511978149414</v>
      </c>
      <c r="AO3" s="12">
        <f>POWER(2,AN3)</f>
        <v>1.76848254316545</v>
      </c>
      <c r="AR3" s="17">
        <v>28.3321647644042</v>
      </c>
      <c r="AS3" s="18">
        <v>24.9587650299072</v>
      </c>
      <c r="AU3" s="13">
        <f>AR3-25.07</f>
        <v>3.2621647644042</v>
      </c>
      <c r="AW3" s="17">
        <v>26.620807647705</v>
      </c>
      <c r="AX3" s="17">
        <v>21.7720108032227</v>
      </c>
      <c r="AZ3" s="13">
        <f>AW3-21.963</f>
        <v>4.657807647705</v>
      </c>
      <c r="BA3" s="13"/>
      <c r="BB3" s="12">
        <f>(AU3-3.73)*-1</f>
        <v>0.467835235595799</v>
      </c>
      <c r="BC3" s="12">
        <f>POWER(2,BB3)</f>
        <v>1.38303266938671</v>
      </c>
    </row>
    <row r="4" spans="1:55">
      <c r="A4" s="12" t="s">
        <v>2</v>
      </c>
      <c r="B4" s="17">
        <v>24.3975620269775</v>
      </c>
      <c r="C4" s="18">
        <v>25.1279411315918</v>
      </c>
      <c r="D4" s="17">
        <f>AVERAGE(C3:C5)</f>
        <v>25.0697129567464</v>
      </c>
      <c r="E4" s="13">
        <f t="shared" ref="E4:E14" si="0">B4-25.07</f>
        <v>-0.672437973022461</v>
      </c>
      <c r="G4" s="17">
        <v>21.202113</v>
      </c>
      <c r="H4" s="17">
        <v>21.96266746521</v>
      </c>
      <c r="I4" s="17">
        <f>H3:H5</f>
        <v>21.96266746521</v>
      </c>
      <c r="J4" s="13">
        <f t="shared" ref="J4:J5" si="1">G4-21.963</f>
        <v>-0.760887</v>
      </c>
      <c r="K4" s="13">
        <f>J3:J5</f>
        <v>-0.760887</v>
      </c>
      <c r="L4" s="12">
        <f t="shared" ref="L4:L14" si="2">(E4+0.76)*-1</f>
        <v>-0.0875620269775388</v>
      </c>
      <c r="M4" s="12">
        <f t="shared" ref="M4:M14" si="3">POWER(2,L4)</f>
        <v>0.941111766641024</v>
      </c>
      <c r="O4" s="12" t="s">
        <v>2</v>
      </c>
      <c r="P4" s="17">
        <v>26.378267288208</v>
      </c>
      <c r="Q4" s="18">
        <v>25.1279411315918</v>
      </c>
      <c r="R4" s="17">
        <f>AVERAGE(Q3:Q5)</f>
        <v>25.0697129567464</v>
      </c>
      <c r="S4" s="13">
        <f t="shared" ref="S4:S5" si="4">P4-25.07</f>
        <v>1.30826728820801</v>
      </c>
      <c r="U4" s="17">
        <v>25.7689113616943</v>
      </c>
      <c r="V4" s="17">
        <v>21.96266746521</v>
      </c>
      <c r="W4" s="17">
        <f>V3:V5</f>
        <v>21.96266746521</v>
      </c>
      <c r="X4" s="13">
        <f t="shared" ref="X4:X5" si="5">U4-21.963</f>
        <v>3.80591136169433</v>
      </c>
      <c r="Y4" s="13">
        <f>AVERAGE(X3:X5)</f>
        <v>4.25185455830892</v>
      </c>
      <c r="Z4" s="12">
        <f t="shared" ref="Z4:Z14" si="6">(S4-4.25)*-1</f>
        <v>2.94173271179199</v>
      </c>
      <c r="AA4" s="12">
        <f t="shared" ref="AA4:AA14" si="7">POWER(2,Z4)</f>
        <v>7.68333528770493</v>
      </c>
      <c r="AC4" s="12" t="s">
        <v>2</v>
      </c>
      <c r="AD4" s="17">
        <v>25.6543827056885</v>
      </c>
      <c r="AE4" s="18">
        <v>25.1279411315918</v>
      </c>
      <c r="AF4" s="17">
        <f>AVERAGE(AE3:AE5)</f>
        <v>25.0697129567464</v>
      </c>
      <c r="AG4" s="13">
        <f t="shared" ref="AG4:AG5" si="8">AD4-25.07</f>
        <v>0.584382705688476</v>
      </c>
      <c r="AI4" s="17">
        <v>22.4017195129394</v>
      </c>
      <c r="AJ4" s="17">
        <v>21.96266746521</v>
      </c>
      <c r="AK4" s="17">
        <f>AJ3:AJ5</f>
        <v>21.96266746521</v>
      </c>
      <c r="AL4" s="13">
        <f t="shared" ref="AL4:AL5" si="9">AI4-21.963</f>
        <v>0.4387195129394</v>
      </c>
      <c r="AM4" s="13">
        <f>AVERAGE(AL3:AL5)</f>
        <v>1.24994258117672</v>
      </c>
      <c r="AN4" s="12">
        <f t="shared" ref="AN4:AN42" si="10">(AG4-1.25)*-1</f>
        <v>0.665617294311524</v>
      </c>
      <c r="AO4" s="12">
        <f t="shared" ref="AO4:AO14" si="11">POWER(2,AN4)</f>
        <v>1.58624684469414</v>
      </c>
      <c r="AQ4" s="12" t="s">
        <v>2</v>
      </c>
      <c r="AR4" s="17">
        <v>29.3874778747558</v>
      </c>
      <c r="AS4" s="18">
        <v>25.1279411315918</v>
      </c>
      <c r="AT4" s="17">
        <f>AVERAGE(AS3:AS5)</f>
        <v>25.0697129567464</v>
      </c>
      <c r="AU4" s="13">
        <f t="shared" ref="AU4:AU5" si="12">AR4-25.07</f>
        <v>4.3174778747558</v>
      </c>
      <c r="AW4" s="17">
        <v>25.2293827056884</v>
      </c>
      <c r="AX4" s="17">
        <v>21.96266746521</v>
      </c>
      <c r="AY4" s="17">
        <f>AX3:AX5</f>
        <v>21.96266746521</v>
      </c>
      <c r="AZ4" s="13">
        <f t="shared" ref="AZ4:AZ5" si="13">AW4-21.963</f>
        <v>3.2663827056884</v>
      </c>
      <c r="BA4" s="13">
        <f>AVERAGE(AZ3:AZ5)</f>
        <v>3.7270625864664</v>
      </c>
      <c r="BB4" s="12">
        <f t="shared" ref="BB4:BB42" si="14">(AU4-3.73)*-1</f>
        <v>-0.587477874755799</v>
      </c>
      <c r="BC4" s="12">
        <f t="shared" ref="BC4:BC14" si="15">POWER(2,BB4)</f>
        <v>0.665505329757047</v>
      </c>
    </row>
    <row r="5" spans="2:55">
      <c r="B5" s="17">
        <v>24.6600761413574</v>
      </c>
      <c r="C5" s="18">
        <v>25.1224327087402</v>
      </c>
      <c r="E5" s="13">
        <f t="shared" si="0"/>
        <v>-0.409923858642578</v>
      </c>
      <c r="G5" s="17">
        <v>22.6216259002685</v>
      </c>
      <c r="H5" s="17">
        <v>21.7737503051758</v>
      </c>
      <c r="J5" s="13">
        <f t="shared" si="1"/>
        <v>0.6586259002685</v>
      </c>
      <c r="L5" s="12">
        <f t="shared" si="2"/>
        <v>-0.350076141357422</v>
      </c>
      <c r="M5" s="12">
        <f t="shared" si="3"/>
        <v>0.7845426908633</v>
      </c>
      <c r="P5" s="17">
        <v>26.1873302459717</v>
      </c>
      <c r="Q5" s="18">
        <v>25.1224327087402</v>
      </c>
      <c r="S5" s="13">
        <f t="shared" si="4"/>
        <v>1.11733024597168</v>
      </c>
      <c r="U5" s="17">
        <v>26.3519344329834</v>
      </c>
      <c r="V5" s="17">
        <v>21.7737503051758</v>
      </c>
      <c r="X5" s="13">
        <f t="shared" si="5"/>
        <v>4.3889344329834</v>
      </c>
      <c r="Z5" s="12">
        <f t="shared" si="6"/>
        <v>3.13266975402832</v>
      </c>
      <c r="AA5" s="12">
        <f t="shared" si="7"/>
        <v>8.77056481711518</v>
      </c>
      <c r="AD5" s="17">
        <v>26.0077705383301</v>
      </c>
      <c r="AE5" s="18">
        <v>25.1224327087402</v>
      </c>
      <c r="AG5" s="13">
        <f t="shared" si="8"/>
        <v>0.937770538330078</v>
      </c>
      <c r="AI5" s="17">
        <v>23.7635478973388</v>
      </c>
      <c r="AJ5" s="17">
        <v>21.7737503051758</v>
      </c>
      <c r="AL5" s="13">
        <f t="shared" si="9"/>
        <v>1.8005478973388</v>
      </c>
      <c r="AN5" s="12">
        <f t="shared" si="10"/>
        <v>0.312229461669922</v>
      </c>
      <c r="AO5" s="12">
        <f t="shared" si="11"/>
        <v>1.24162495715261</v>
      </c>
      <c r="AR5" s="17">
        <v>28.8747940063476</v>
      </c>
      <c r="AS5" s="18">
        <v>25.1224327087402</v>
      </c>
      <c r="AU5" s="13">
        <f t="shared" si="12"/>
        <v>3.8047940063476</v>
      </c>
      <c r="AW5" s="17">
        <v>25.2199974060058</v>
      </c>
      <c r="AX5" s="17">
        <v>21.7737503051758</v>
      </c>
      <c r="AZ5" s="13">
        <f t="shared" si="13"/>
        <v>3.2569974060058</v>
      </c>
      <c r="BB5" s="12">
        <f t="shared" si="14"/>
        <v>-0.0747940063475991</v>
      </c>
      <c r="BC5" s="12">
        <f t="shared" si="15"/>
        <v>0.949477681417073</v>
      </c>
    </row>
    <row r="6" spans="2:55">
      <c r="B6" s="17">
        <v>25.3679161071777</v>
      </c>
      <c r="C6" s="18">
        <v>25.1557140350342</v>
      </c>
      <c r="E6" s="13">
        <f t="shared" si="0"/>
        <v>0.297916107177734</v>
      </c>
      <c r="L6" s="12">
        <f t="shared" si="2"/>
        <v>-1.05791610717773</v>
      </c>
      <c r="M6" s="12">
        <f t="shared" si="3"/>
        <v>0.480325362119639</v>
      </c>
      <c r="P6" s="17">
        <v>26.9738903045654</v>
      </c>
      <c r="Q6" s="18">
        <v>25.1557140350342</v>
      </c>
      <c r="S6" s="13">
        <f>P6-25.169</f>
        <v>1.80489030456543</v>
      </c>
      <c r="Z6" s="12">
        <f t="shared" si="6"/>
        <v>2.44510969543457</v>
      </c>
      <c r="AA6" s="12">
        <f t="shared" si="7"/>
        <v>5.44567051225622</v>
      </c>
      <c r="AD6" s="17">
        <v>26.8953018188477</v>
      </c>
      <c r="AE6" s="18">
        <v>25.1557140350342</v>
      </c>
      <c r="AG6" s="13">
        <f>AD6-25.169</f>
        <v>1.72630181884766</v>
      </c>
      <c r="AN6" s="12">
        <f t="shared" si="10"/>
        <v>-0.476301818847656</v>
      </c>
      <c r="AO6" s="12">
        <f t="shared" si="11"/>
        <v>0.718817870483542</v>
      </c>
      <c r="AR6" s="17">
        <v>29.5902194976806</v>
      </c>
      <c r="AS6" s="18">
        <v>25.1557140350342</v>
      </c>
      <c r="AU6" s="13">
        <f>AR6-25.169</f>
        <v>4.4212194976806</v>
      </c>
      <c r="BB6" s="12">
        <f t="shared" si="14"/>
        <v>-0.6912194976806</v>
      </c>
      <c r="BC6" s="12">
        <f t="shared" si="15"/>
        <v>0.619330114239703</v>
      </c>
    </row>
    <row r="7" spans="1:55">
      <c r="A7" s="12" t="s">
        <v>3</v>
      </c>
      <c r="B7" s="17">
        <v>25.8094234466553</v>
      </c>
      <c r="C7" s="18">
        <v>25.3049259185791</v>
      </c>
      <c r="D7" s="17">
        <f>AVERAGE(C6:C8)</f>
        <v>25.1691068013509</v>
      </c>
      <c r="E7" s="13">
        <f t="shared" si="0"/>
        <v>0.739423446655273</v>
      </c>
      <c r="L7" s="12">
        <f t="shared" si="2"/>
        <v>-1.49942344665527</v>
      </c>
      <c r="M7" s="12">
        <f t="shared" si="3"/>
        <v>0.353694711607726</v>
      </c>
      <c r="O7" s="12" t="s">
        <v>3</v>
      </c>
      <c r="P7" s="17">
        <v>26.9862842559814</v>
      </c>
      <c r="Q7" s="18">
        <v>25.3049259185791</v>
      </c>
      <c r="R7" s="17">
        <f>AVERAGE(Q6:Q8)</f>
        <v>25.1691068013509</v>
      </c>
      <c r="S7" s="13">
        <f t="shared" ref="S7:S8" si="16">P7-25.169</f>
        <v>1.81728425598144</v>
      </c>
      <c r="Z7" s="12">
        <f t="shared" si="6"/>
        <v>2.43271574401856</v>
      </c>
      <c r="AA7" s="12">
        <f t="shared" si="7"/>
        <v>5.39908804671424</v>
      </c>
      <c r="AC7" s="12" t="s">
        <v>3</v>
      </c>
      <c r="AD7" s="17">
        <v>26.8244094848633</v>
      </c>
      <c r="AE7" s="18">
        <v>25.3049259185791</v>
      </c>
      <c r="AF7" s="17">
        <f>AVERAGE(AE6:AE8)</f>
        <v>25.1691068013509</v>
      </c>
      <c r="AG7" s="13">
        <f t="shared" ref="AG7:AG8" si="17">AD7-25.169</f>
        <v>1.65540948486328</v>
      </c>
      <c r="AN7" s="12">
        <f t="shared" si="10"/>
        <v>-0.405409484863281</v>
      </c>
      <c r="AO7" s="12">
        <f t="shared" si="11"/>
        <v>0.755021962006959</v>
      </c>
      <c r="AQ7" s="12" t="s">
        <v>3</v>
      </c>
      <c r="AR7" s="17">
        <v>29.2672355651855</v>
      </c>
      <c r="AS7" s="18">
        <v>25.3049259185791</v>
      </c>
      <c r="AT7" s="17">
        <f>AVERAGE(AS6:AS8)</f>
        <v>25.1691068013509</v>
      </c>
      <c r="AU7" s="13">
        <f t="shared" ref="AU7:AU8" si="18">AR7-25.169</f>
        <v>4.0982355651855</v>
      </c>
      <c r="BB7" s="12">
        <f t="shared" si="14"/>
        <v>-0.368235565185501</v>
      </c>
      <c r="BC7" s="12">
        <f t="shared" si="15"/>
        <v>0.774729421769804</v>
      </c>
    </row>
    <row r="8" spans="2:55">
      <c r="B8" s="17">
        <v>25.874439239502</v>
      </c>
      <c r="C8" s="18">
        <v>25.0466804504395</v>
      </c>
      <c r="E8" s="13">
        <f t="shared" si="0"/>
        <v>0.804439239501953</v>
      </c>
      <c r="L8" s="12">
        <f t="shared" si="2"/>
        <v>-1.56443923950195</v>
      </c>
      <c r="M8" s="12">
        <f t="shared" si="3"/>
        <v>0.338109102197204</v>
      </c>
      <c r="P8" s="17">
        <v>26.9272003173828</v>
      </c>
      <c r="Q8" s="18">
        <v>25.0466804504395</v>
      </c>
      <c r="S8" s="13">
        <f t="shared" si="16"/>
        <v>1.75820031738281</v>
      </c>
      <c r="Z8" s="12">
        <f t="shared" si="6"/>
        <v>2.49179968261719</v>
      </c>
      <c r="AA8" s="12">
        <f t="shared" si="7"/>
        <v>5.62479174630647</v>
      </c>
      <c r="AD8" s="17">
        <v>26.8451080322266</v>
      </c>
      <c r="AE8" s="18">
        <v>25.0466804504395</v>
      </c>
      <c r="AG8" s="13">
        <f t="shared" si="17"/>
        <v>1.67610803222656</v>
      </c>
      <c r="AN8" s="12">
        <f t="shared" si="10"/>
        <v>-0.426108032226562</v>
      </c>
      <c r="AO8" s="12">
        <f t="shared" si="11"/>
        <v>0.744266893129443</v>
      </c>
      <c r="AR8" s="17">
        <v>29.3711990356445</v>
      </c>
      <c r="AS8" s="18">
        <v>25.0466804504395</v>
      </c>
      <c r="AU8" s="13">
        <f t="shared" si="18"/>
        <v>4.2021990356445</v>
      </c>
      <c r="BB8" s="12">
        <f t="shared" si="14"/>
        <v>-0.472199035644501</v>
      </c>
      <c r="BC8" s="12">
        <f t="shared" si="15"/>
        <v>0.720864977619438</v>
      </c>
    </row>
    <row r="9" spans="2:55">
      <c r="B9" s="17">
        <v>22.6742782592773</v>
      </c>
      <c r="C9" s="18">
        <v>24.2851238250732</v>
      </c>
      <c r="E9" s="13">
        <f t="shared" si="0"/>
        <v>-2.39572174072266</v>
      </c>
      <c r="L9" s="12">
        <f t="shared" si="2"/>
        <v>1.63572174072266</v>
      </c>
      <c r="M9" s="12">
        <f t="shared" si="3"/>
        <v>3.10742967297385</v>
      </c>
      <c r="P9" s="17">
        <v>23.6466197967529</v>
      </c>
      <c r="Q9" s="18">
        <v>24.2851238250732</v>
      </c>
      <c r="S9" s="13">
        <f>P9-24.138</f>
        <v>-0.491380203247072</v>
      </c>
      <c r="Z9" s="12">
        <f t="shared" si="6"/>
        <v>4.74138020324707</v>
      </c>
      <c r="AA9" s="12">
        <f t="shared" si="7"/>
        <v>26.748390942309</v>
      </c>
      <c r="AD9" s="17">
        <v>24.9626312255859</v>
      </c>
      <c r="AE9" s="18">
        <v>24.2851238250732</v>
      </c>
      <c r="AG9" s="13">
        <f>AD9-24.138</f>
        <v>0.824631225585936</v>
      </c>
      <c r="AN9" s="12">
        <f t="shared" si="10"/>
        <v>0.425368774414064</v>
      </c>
      <c r="AO9" s="12">
        <f t="shared" si="11"/>
        <v>1.34291572824213</v>
      </c>
      <c r="AR9" s="17">
        <v>30.7670307159423</v>
      </c>
      <c r="AS9" s="18">
        <v>24.2851238250732</v>
      </c>
      <c r="AU9" s="13">
        <f>AR9-24.138</f>
        <v>6.6290307159423</v>
      </c>
      <c r="BB9" s="12">
        <f t="shared" si="14"/>
        <v>-2.8990307159423</v>
      </c>
      <c r="BC9" s="12">
        <f t="shared" si="15"/>
        <v>0.134061722808119</v>
      </c>
    </row>
    <row r="10" spans="1:55">
      <c r="A10" s="12" t="s">
        <v>4</v>
      </c>
      <c r="B10" s="17">
        <v>22.287992477417</v>
      </c>
      <c r="C10" s="18">
        <v>24.1833744049072</v>
      </c>
      <c r="D10" s="17">
        <f>AVERAGE(C9:C11)</f>
        <v>24.1376317342122</v>
      </c>
      <c r="E10" s="13">
        <f t="shared" si="0"/>
        <v>-2.78200752258301</v>
      </c>
      <c r="L10" s="12">
        <f t="shared" si="2"/>
        <v>2.02200752258301</v>
      </c>
      <c r="M10" s="12">
        <f t="shared" si="3"/>
        <v>4.06148558105295</v>
      </c>
      <c r="O10" s="12" t="s">
        <v>4</v>
      </c>
      <c r="P10" s="17">
        <v>23.6177558898926</v>
      </c>
      <c r="Q10" s="18">
        <v>24.1833744049072</v>
      </c>
      <c r="R10" s="17">
        <f>AVERAGE(Q9:Q11)</f>
        <v>24.1376317342122</v>
      </c>
      <c r="S10" s="13">
        <f t="shared" ref="S10:S11" si="19">P10-24.138</f>
        <v>-0.520244110107424</v>
      </c>
      <c r="Z10" s="12">
        <f t="shared" si="6"/>
        <v>4.77024411010742</v>
      </c>
      <c r="AA10" s="12">
        <f t="shared" si="7"/>
        <v>27.2889335490171</v>
      </c>
      <c r="AC10" s="12" t="s">
        <v>4</v>
      </c>
      <c r="AD10" s="17">
        <v>24.5284767150879</v>
      </c>
      <c r="AE10" s="18">
        <v>24.1833744049072</v>
      </c>
      <c r="AF10" s="17">
        <f>AVERAGE(AE9:AE11)</f>
        <v>24.1376317342122</v>
      </c>
      <c r="AG10" s="13">
        <f t="shared" ref="AG10:AG11" si="20">AD10-24.138</f>
        <v>0.390476715087889</v>
      </c>
      <c r="AN10" s="12">
        <f t="shared" si="10"/>
        <v>0.859523284912111</v>
      </c>
      <c r="AO10" s="12">
        <f t="shared" si="11"/>
        <v>1.8144386598529</v>
      </c>
      <c r="AQ10" s="12" t="s">
        <v>4</v>
      </c>
      <c r="AR10" s="17">
        <v>30.7670307159423</v>
      </c>
      <c r="AS10" s="18">
        <v>24.1833744049072</v>
      </c>
      <c r="AT10" s="17">
        <f>AVERAGE(AS9:AS11)</f>
        <v>24.1376317342122</v>
      </c>
      <c r="AU10" s="13">
        <f>AR10-24.138</f>
        <v>6.6290307159423</v>
      </c>
      <c r="BB10" s="12">
        <f t="shared" si="14"/>
        <v>-2.8990307159423</v>
      </c>
      <c r="BC10" s="12">
        <f t="shared" si="15"/>
        <v>0.134061722808119</v>
      </c>
    </row>
    <row r="11" spans="2:55">
      <c r="B11" s="17">
        <v>22.6110992431641</v>
      </c>
      <c r="C11" s="18">
        <v>23.9443969726563</v>
      </c>
      <c r="E11" s="13">
        <f t="shared" si="0"/>
        <v>-2.45890075683594</v>
      </c>
      <c r="L11" s="12">
        <f t="shared" si="2"/>
        <v>1.69890075683594</v>
      </c>
      <c r="M11" s="12">
        <f t="shared" si="3"/>
        <v>3.24653498669827</v>
      </c>
      <c r="P11" s="17">
        <v>23.5567512512207</v>
      </c>
      <c r="Q11" s="18">
        <v>23.9443969726563</v>
      </c>
      <c r="S11" s="13">
        <f t="shared" si="19"/>
        <v>-0.581248748779299</v>
      </c>
      <c r="Z11" s="12">
        <f t="shared" si="6"/>
        <v>4.8312487487793</v>
      </c>
      <c r="AA11" s="12">
        <f t="shared" si="7"/>
        <v>28.4675957391394</v>
      </c>
      <c r="AD11" s="17">
        <v>24.787260055542</v>
      </c>
      <c r="AE11" s="18">
        <v>23.9443969726563</v>
      </c>
      <c r="AG11" s="13">
        <f t="shared" si="20"/>
        <v>0.649260055541991</v>
      </c>
      <c r="AN11" s="12">
        <f t="shared" si="10"/>
        <v>0.600739944458009</v>
      </c>
      <c r="AO11" s="12">
        <f t="shared" si="11"/>
        <v>1.51649416240267</v>
      </c>
      <c r="AR11" s="17">
        <v>31.0670307159423</v>
      </c>
      <c r="AS11" s="18">
        <v>23.9443969726563</v>
      </c>
      <c r="AU11" s="13">
        <f>AR11-24.138</f>
        <v>6.9290307159423</v>
      </c>
      <c r="BB11" s="12">
        <f t="shared" si="14"/>
        <v>-3.1990307159423</v>
      </c>
      <c r="BC11" s="12">
        <f t="shared" si="15"/>
        <v>0.10889195561054</v>
      </c>
    </row>
    <row r="12" spans="2:55">
      <c r="B12" s="17">
        <v>26.1597080230713</v>
      </c>
      <c r="C12" s="18">
        <v>24.5568008422852</v>
      </c>
      <c r="E12" s="13">
        <f t="shared" si="0"/>
        <v>1.08970802307129</v>
      </c>
      <c r="L12" s="12">
        <f t="shared" si="2"/>
        <v>-1.84970802307129</v>
      </c>
      <c r="M12" s="12">
        <f t="shared" si="3"/>
        <v>0.277448513193618</v>
      </c>
      <c r="P12" s="17">
        <v>26.8481464385986</v>
      </c>
      <c r="Q12" s="18">
        <v>24.5568008422852</v>
      </c>
      <c r="S12" s="13">
        <f>P12-24.63</f>
        <v>2.21814643859863</v>
      </c>
      <c r="Z12" s="12">
        <f t="shared" si="6"/>
        <v>2.03185356140137</v>
      </c>
      <c r="AA12" s="12">
        <f t="shared" si="7"/>
        <v>4.0892990232024</v>
      </c>
      <c r="AD12" s="17">
        <v>24.7858581542969</v>
      </c>
      <c r="AE12" s="18">
        <v>24.5568008422852</v>
      </c>
      <c r="AG12" s="13">
        <f>AD12-24.63</f>
        <v>0.155858154296876</v>
      </c>
      <c r="AN12" s="12">
        <f t="shared" si="10"/>
        <v>1.09414184570312</v>
      </c>
      <c r="AO12" s="12">
        <f t="shared" si="11"/>
        <v>2.13486056514391</v>
      </c>
      <c r="AR12" s="17">
        <v>26.5260181427002</v>
      </c>
      <c r="AS12" s="18">
        <v>24.5568008422852</v>
      </c>
      <c r="AU12" s="13">
        <f>AR12-24.63</f>
        <v>1.8960181427002</v>
      </c>
      <c r="BB12" s="12">
        <f t="shared" si="14"/>
        <v>1.8339818572998</v>
      </c>
      <c r="BC12" s="12">
        <f t="shared" si="15"/>
        <v>3.56519714895001</v>
      </c>
    </row>
    <row r="13" spans="1:55">
      <c r="A13" s="12" t="s">
        <v>30</v>
      </c>
      <c r="B13" s="17">
        <v>27.300853729248</v>
      </c>
      <c r="C13" s="18">
        <v>24.6137504577637</v>
      </c>
      <c r="D13" s="19">
        <f>AVERAGE(C12:C14)</f>
        <v>24.6299107869466</v>
      </c>
      <c r="E13" s="13">
        <f t="shared" si="0"/>
        <v>2.23085372924805</v>
      </c>
      <c r="L13" s="12">
        <f t="shared" si="2"/>
        <v>-2.99085372924805</v>
      </c>
      <c r="M13" s="12">
        <f t="shared" si="3"/>
        <v>0.125794981286508</v>
      </c>
      <c r="O13" s="12" t="s">
        <v>30</v>
      </c>
      <c r="P13" s="17">
        <v>26.5660247802734</v>
      </c>
      <c r="Q13" s="18">
        <v>24.6137504577637</v>
      </c>
      <c r="R13" s="19">
        <f>AVERAGE(Q12:Q14)</f>
        <v>24.6299107869466</v>
      </c>
      <c r="S13" s="13">
        <f t="shared" ref="S13:S14" si="21">P13-24.63</f>
        <v>1.93602478027344</v>
      </c>
      <c r="Z13" s="12">
        <f t="shared" si="6"/>
        <v>2.31397521972656</v>
      </c>
      <c r="AA13" s="12">
        <f t="shared" si="7"/>
        <v>4.97251326512141</v>
      </c>
      <c r="AC13" s="12" t="s">
        <v>30</v>
      </c>
      <c r="AD13" s="17">
        <v>24.8326263427734</v>
      </c>
      <c r="AE13" s="18">
        <v>24.6137504577637</v>
      </c>
      <c r="AF13" s="19">
        <f>AVERAGE(AE12:AE14)</f>
        <v>24.6299107869466</v>
      </c>
      <c r="AG13" s="13">
        <f t="shared" ref="AG13:AG14" si="22">AD13-24.63</f>
        <v>0.202626342773438</v>
      </c>
      <c r="AN13" s="12">
        <f t="shared" si="10"/>
        <v>1.04737365722656</v>
      </c>
      <c r="AO13" s="12">
        <f t="shared" si="11"/>
        <v>2.06676399679907</v>
      </c>
      <c r="AQ13" s="12" t="s">
        <v>30</v>
      </c>
      <c r="AR13" s="17">
        <v>27.5026054382324</v>
      </c>
      <c r="AS13" s="18">
        <v>24.6137504577637</v>
      </c>
      <c r="AT13" s="19">
        <f>AVERAGE(AS12:AS14)</f>
        <v>24.6299107869466</v>
      </c>
      <c r="AU13" s="13">
        <f t="shared" ref="AU13:AU14" si="23">AR13-24.63</f>
        <v>2.8726054382324</v>
      </c>
      <c r="BB13" s="12">
        <f t="shared" si="14"/>
        <v>0.857394561767598</v>
      </c>
      <c r="BC13" s="12">
        <f t="shared" si="15"/>
        <v>1.81176339632721</v>
      </c>
    </row>
    <row r="14" spans="2:55">
      <c r="B14" s="17">
        <v>27.3978290557861</v>
      </c>
      <c r="C14" s="18">
        <v>24.719181060791</v>
      </c>
      <c r="E14" s="13">
        <f t="shared" si="0"/>
        <v>2.32782905578613</v>
      </c>
      <c r="L14" s="12">
        <f t="shared" si="2"/>
        <v>-3.08782905578613</v>
      </c>
      <c r="M14" s="12">
        <f t="shared" si="3"/>
        <v>0.117617199016686</v>
      </c>
      <c r="P14" s="17">
        <v>28.1289176940918</v>
      </c>
      <c r="Q14" s="18">
        <v>24.719181060791</v>
      </c>
      <c r="S14" s="13">
        <f t="shared" si="21"/>
        <v>3.4989176940918</v>
      </c>
      <c r="Z14" s="12">
        <f t="shared" si="6"/>
        <v>0.751082305908202</v>
      </c>
      <c r="AA14" s="12">
        <f t="shared" si="7"/>
        <v>1.68305498030064</v>
      </c>
      <c r="AD14" s="17">
        <v>24.7661552429199</v>
      </c>
      <c r="AE14" s="18">
        <v>24.719181060791</v>
      </c>
      <c r="AG14" s="13">
        <f t="shared" si="22"/>
        <v>0.136155242919923</v>
      </c>
      <c r="AN14" s="12">
        <f t="shared" si="10"/>
        <v>1.11384475708008</v>
      </c>
      <c r="AO14" s="12">
        <f t="shared" si="11"/>
        <v>2.16421639343585</v>
      </c>
      <c r="AR14" s="17">
        <v>26.6249389648437</v>
      </c>
      <c r="AS14" s="18">
        <v>24.719181060791</v>
      </c>
      <c r="AU14" s="13">
        <f t="shared" si="23"/>
        <v>1.9949389648437</v>
      </c>
      <c r="BB14" s="12">
        <f t="shared" si="14"/>
        <v>1.7350610351563</v>
      </c>
      <c r="BC14" s="12">
        <f t="shared" si="15"/>
        <v>3.32893577097725</v>
      </c>
    </row>
    <row r="15" spans="54:54">
      <c r="BB15" s="12"/>
    </row>
    <row r="16" ht="15.75" spans="1:55">
      <c r="A16" s="12" t="s">
        <v>31</v>
      </c>
      <c r="B16" s="16" t="s">
        <v>22</v>
      </c>
      <c r="C16" s="12" t="s">
        <v>23</v>
      </c>
      <c r="D16" s="16" t="s">
        <v>24</v>
      </c>
      <c r="E16" s="13" t="s">
        <v>25</v>
      </c>
      <c r="G16" s="12" t="s">
        <v>22</v>
      </c>
      <c r="H16" s="12" t="s">
        <v>23</v>
      </c>
      <c r="I16" s="16" t="s">
        <v>24</v>
      </c>
      <c r="J16" s="13" t="s">
        <v>26</v>
      </c>
      <c r="K16" s="12" t="s">
        <v>27</v>
      </c>
      <c r="L16" s="20" t="s">
        <v>28</v>
      </c>
      <c r="M16" s="12" t="s">
        <v>29</v>
      </c>
      <c r="O16" s="12" t="s">
        <v>31</v>
      </c>
      <c r="P16" s="16" t="s">
        <v>22</v>
      </c>
      <c r="Q16" s="12" t="s">
        <v>23</v>
      </c>
      <c r="R16" s="16" t="s">
        <v>24</v>
      </c>
      <c r="S16" s="13" t="s">
        <v>25</v>
      </c>
      <c r="U16" s="12" t="s">
        <v>22</v>
      </c>
      <c r="V16" s="12" t="s">
        <v>23</v>
      </c>
      <c r="W16" s="16" t="s">
        <v>24</v>
      </c>
      <c r="X16" s="13" t="s">
        <v>26</v>
      </c>
      <c r="Y16" s="12" t="s">
        <v>27</v>
      </c>
      <c r="Z16" s="20" t="s">
        <v>28</v>
      </c>
      <c r="AA16" s="12" t="s">
        <v>29</v>
      </c>
      <c r="AC16" s="12" t="s">
        <v>31</v>
      </c>
      <c r="AD16" s="16" t="s">
        <v>22</v>
      </c>
      <c r="AE16" s="12" t="s">
        <v>23</v>
      </c>
      <c r="AF16" s="16" t="s">
        <v>24</v>
      </c>
      <c r="AG16" s="13" t="s">
        <v>25</v>
      </c>
      <c r="AI16" s="12" t="s">
        <v>22</v>
      </c>
      <c r="AJ16" s="12" t="s">
        <v>23</v>
      </c>
      <c r="AK16" s="16" t="s">
        <v>24</v>
      </c>
      <c r="AL16" s="13" t="s">
        <v>26</v>
      </c>
      <c r="AM16" s="12" t="s">
        <v>27</v>
      </c>
      <c r="AN16" s="20" t="s">
        <v>28</v>
      </c>
      <c r="AO16" s="12" t="s">
        <v>29</v>
      </c>
      <c r="AQ16" s="12" t="s">
        <v>31</v>
      </c>
      <c r="AR16" s="16" t="s">
        <v>22</v>
      </c>
      <c r="AS16" s="12" t="s">
        <v>23</v>
      </c>
      <c r="AT16" s="16" t="s">
        <v>24</v>
      </c>
      <c r="AU16" s="13" t="s">
        <v>25</v>
      </c>
      <c r="AW16" s="12" t="s">
        <v>22</v>
      </c>
      <c r="AX16" s="12" t="s">
        <v>23</v>
      </c>
      <c r="AY16" s="16" t="s">
        <v>24</v>
      </c>
      <c r="AZ16" s="13" t="s">
        <v>26</v>
      </c>
      <c r="BA16" s="12" t="s">
        <v>27</v>
      </c>
      <c r="BB16" s="20" t="s">
        <v>28</v>
      </c>
      <c r="BC16" s="12" t="s">
        <v>29</v>
      </c>
    </row>
    <row r="17" spans="2:55">
      <c r="B17" s="17">
        <v>24.1061305999756</v>
      </c>
      <c r="C17" s="18">
        <v>25.9367618560791</v>
      </c>
      <c r="E17" s="13">
        <f>B17-25.632</f>
        <v>-1.52586940002442</v>
      </c>
      <c r="G17" s="17">
        <v>21.2001972198486</v>
      </c>
      <c r="H17" s="17">
        <v>21.7720108032227</v>
      </c>
      <c r="J17" s="13">
        <f>G17-21.963</f>
        <v>-0.7628027801514</v>
      </c>
      <c r="L17" s="12">
        <f>(E17+0.76)*-1</f>
        <v>0.765869400024416</v>
      </c>
      <c r="M17" s="12">
        <f>POWER(2,L17)</f>
        <v>1.70039438495105</v>
      </c>
      <c r="P17" s="17">
        <v>25.8814735412598</v>
      </c>
      <c r="Q17" s="18">
        <v>25.9367618560791</v>
      </c>
      <c r="S17" s="13">
        <f>P17-25.632</f>
        <v>0.249473541259764</v>
      </c>
      <c r="U17" s="17">
        <v>26.523717880249</v>
      </c>
      <c r="V17" s="17">
        <v>21.7720108032227</v>
      </c>
      <c r="X17" s="13">
        <f>U17-21.963</f>
        <v>4.56071788024902</v>
      </c>
      <c r="Z17" s="12">
        <f>(S17-4.25)*-1</f>
        <v>4.00052645874024</v>
      </c>
      <c r="AA17" s="12">
        <f>POWER(2,Z17)</f>
        <v>16.0058396796875</v>
      </c>
      <c r="AD17" s="17">
        <v>26.9834442138672</v>
      </c>
      <c r="AE17" s="18">
        <v>25.9367618560791</v>
      </c>
      <c r="AG17" s="13">
        <f>AD17-25.632</f>
        <v>1.35144421386719</v>
      </c>
      <c r="AI17" s="17">
        <v>23.473560333252</v>
      </c>
      <c r="AJ17" s="17">
        <v>21.7720108032227</v>
      </c>
      <c r="AL17" s="13">
        <f>AI17-21.963</f>
        <v>1.51056033325195</v>
      </c>
      <c r="AN17" s="12">
        <f t="shared" si="10"/>
        <v>-0.101444213867186</v>
      </c>
      <c r="AO17" s="12">
        <f>POWER(2,AN17)</f>
        <v>0.932099443619298</v>
      </c>
      <c r="AR17" s="17">
        <v>31.392578125</v>
      </c>
      <c r="AS17" s="18">
        <v>25.9367618560791</v>
      </c>
      <c r="AU17" s="13">
        <f>AR17-25.632</f>
        <v>5.760578125</v>
      </c>
      <c r="AW17" s="17">
        <v>26.620807647705</v>
      </c>
      <c r="AX17" s="17">
        <v>21.7720108032227</v>
      </c>
      <c r="AZ17" s="13">
        <f>AW17-21.963</f>
        <v>4.657807647705</v>
      </c>
      <c r="BA17" s="13"/>
      <c r="BB17" s="12">
        <f t="shared" si="14"/>
        <v>-2.030578125</v>
      </c>
      <c r="BC17" s="12">
        <f>POWER(2,BB17)</f>
        <v>0.244756974329199</v>
      </c>
    </row>
    <row r="18" spans="1:55">
      <c r="A18" s="12" t="s">
        <v>2</v>
      </c>
      <c r="B18" s="17">
        <v>24.1606063842773</v>
      </c>
      <c r="C18" s="18">
        <v>25.6262550354004</v>
      </c>
      <c r="D18" s="17">
        <f>AVERAGE(C17:C19)</f>
        <v>25.6319325764974</v>
      </c>
      <c r="E18" s="13">
        <f t="shared" ref="E18:E19" si="24">B18-25.632</f>
        <v>-1.47139361572266</v>
      </c>
      <c r="G18" s="17">
        <v>21.202113</v>
      </c>
      <c r="H18" s="17">
        <v>21.96266746521</v>
      </c>
      <c r="I18" s="17">
        <f>H17:H19</f>
        <v>21.96266746521</v>
      </c>
      <c r="J18" s="13">
        <f t="shared" ref="J18:J19" si="25">G18-21.963</f>
        <v>-0.760887</v>
      </c>
      <c r="K18" s="13">
        <f>J17:J19</f>
        <v>-0.760887</v>
      </c>
      <c r="L18" s="12">
        <f t="shared" ref="L18:L28" si="26">(E18+0.76)*-1</f>
        <v>0.711393615722658</v>
      </c>
      <c r="M18" s="12">
        <f t="shared" ref="M18:M28" si="27">POWER(2,L18)</f>
        <v>1.63738503594558</v>
      </c>
      <c r="O18" s="12" t="s">
        <v>2</v>
      </c>
      <c r="P18" s="17">
        <v>25.6555671691895</v>
      </c>
      <c r="Q18" s="18">
        <v>25.6262550354004</v>
      </c>
      <c r="R18" s="17">
        <f>AVERAGE(Q17:Q19)</f>
        <v>25.6319325764974</v>
      </c>
      <c r="S18" s="13">
        <f t="shared" ref="S18:S19" si="28">P18-25.632</f>
        <v>0.0235671691894517</v>
      </c>
      <c r="U18" s="17">
        <v>25.7689113616943</v>
      </c>
      <c r="V18" s="17">
        <v>21.96266746521</v>
      </c>
      <c r="W18" s="17">
        <f>V17:V19</f>
        <v>21.96266746521</v>
      </c>
      <c r="X18" s="13">
        <f t="shared" ref="X18:X19" si="29">U18-21.963</f>
        <v>3.80591136169433</v>
      </c>
      <c r="Y18" s="13">
        <f>AVERAGE(X17:X19)</f>
        <v>4.25185455830892</v>
      </c>
      <c r="Z18" s="12">
        <f t="shared" ref="Z18:Z28" si="30">(S18-4.25)*-1</f>
        <v>4.22643283081055</v>
      </c>
      <c r="AA18" s="12">
        <f t="shared" ref="AA18:AA28" si="31">POWER(2,Z18)</f>
        <v>18.7190177771269</v>
      </c>
      <c r="AC18" s="12" t="s">
        <v>2</v>
      </c>
      <c r="AD18" s="17">
        <v>27.1283359527588</v>
      </c>
      <c r="AE18" s="18">
        <v>25.6262550354004</v>
      </c>
      <c r="AF18" s="17">
        <f>AVERAGE(AE17:AE19)</f>
        <v>25.6319325764974</v>
      </c>
      <c r="AG18" s="13">
        <f t="shared" ref="AG18:AG19" si="32">AD18-25.632</f>
        <v>1.49633595275879</v>
      </c>
      <c r="AI18" s="17">
        <v>22.4017195129394</v>
      </c>
      <c r="AJ18" s="17">
        <v>21.96266746521</v>
      </c>
      <c r="AK18" s="17">
        <f>AJ17:AJ19</f>
        <v>21.96266746521</v>
      </c>
      <c r="AL18" s="13">
        <f t="shared" ref="AL18:AL19" si="33">AI18-21.963</f>
        <v>0.4387195129394</v>
      </c>
      <c r="AM18" s="13">
        <f>AVERAGE(AL17:AL19)</f>
        <v>1.24994258117672</v>
      </c>
      <c r="AN18" s="12">
        <f t="shared" si="10"/>
        <v>-0.246335952758788</v>
      </c>
      <c r="AO18" s="12">
        <f t="shared" ref="AO18:AO28" si="34">POWER(2,AN18)</f>
        <v>0.843034774344962</v>
      </c>
      <c r="AQ18" s="12" t="s">
        <v>2</v>
      </c>
      <c r="AR18" s="17">
        <v>31.8508396148681</v>
      </c>
      <c r="AS18" s="18">
        <v>25.6262550354004</v>
      </c>
      <c r="AT18" s="17">
        <f>AVERAGE(AS17:AS19)</f>
        <v>25.6319325764974</v>
      </c>
      <c r="AU18" s="13">
        <f t="shared" ref="AU18:AU19" si="35">AR18-25.632</f>
        <v>6.2188396148681</v>
      </c>
      <c r="AW18" s="17">
        <v>25.2293827056884</v>
      </c>
      <c r="AX18" s="17">
        <v>21.96266746521</v>
      </c>
      <c r="AY18" s="17">
        <f>AX17:AX19</f>
        <v>21.96266746521</v>
      </c>
      <c r="AZ18" s="13">
        <f t="shared" ref="AZ18:AZ19" si="36">AW18-21.963</f>
        <v>3.2663827056884</v>
      </c>
      <c r="BA18" s="13">
        <f>AVERAGE(AZ17:AZ19)</f>
        <v>3.7270625864664</v>
      </c>
      <c r="BB18" s="12">
        <f t="shared" si="14"/>
        <v>-2.4888396148681</v>
      </c>
      <c r="BC18" s="12">
        <f t="shared" ref="BC18:BC28" si="37">POWER(2,BB18)</f>
        <v>0.178149505637744</v>
      </c>
    </row>
    <row r="19" spans="2:55">
      <c r="B19" s="17">
        <v>24.2080574035645</v>
      </c>
      <c r="C19" s="18">
        <v>25.3327808380127</v>
      </c>
      <c r="E19" s="13">
        <f t="shared" si="24"/>
        <v>-1.42394259643555</v>
      </c>
      <c r="G19" s="17">
        <v>22.6216259002685</v>
      </c>
      <c r="H19" s="17">
        <v>21.7737503051758</v>
      </c>
      <c r="J19" s="13">
        <f t="shared" si="25"/>
        <v>0.6586259002685</v>
      </c>
      <c r="L19" s="12">
        <f t="shared" si="26"/>
        <v>0.663942596435548</v>
      </c>
      <c r="M19" s="12">
        <f t="shared" si="27"/>
        <v>1.58440657845406</v>
      </c>
      <c r="P19" s="17">
        <v>25.9622230529785</v>
      </c>
      <c r="Q19" s="18">
        <v>25.3327808380127</v>
      </c>
      <c r="S19" s="13">
        <f t="shared" si="28"/>
        <v>0.330223052978514</v>
      </c>
      <c r="U19" s="17">
        <v>26.3519344329834</v>
      </c>
      <c r="V19" s="17">
        <v>21.7737503051758</v>
      </c>
      <c r="X19" s="13">
        <f t="shared" si="29"/>
        <v>4.3889344329834</v>
      </c>
      <c r="Z19" s="12">
        <f t="shared" si="30"/>
        <v>3.91977694702149</v>
      </c>
      <c r="AA19" s="12">
        <f t="shared" si="31"/>
        <v>15.1345822310029</v>
      </c>
      <c r="AD19" s="17">
        <v>26.659049987793</v>
      </c>
      <c r="AE19" s="18">
        <v>25.3327808380127</v>
      </c>
      <c r="AG19" s="13">
        <f t="shared" si="32"/>
        <v>1.02704998779297</v>
      </c>
      <c r="AI19" s="17">
        <v>23.7635478973388</v>
      </c>
      <c r="AJ19" s="17">
        <v>21.7737503051758</v>
      </c>
      <c r="AL19" s="13">
        <f t="shared" si="33"/>
        <v>1.8005478973388</v>
      </c>
      <c r="AN19" s="12">
        <f t="shared" si="10"/>
        <v>0.222950012207033</v>
      </c>
      <c r="AO19" s="12">
        <f t="shared" si="34"/>
        <v>1.16711766177734</v>
      </c>
      <c r="AR19" s="17">
        <v>32.1628723144531</v>
      </c>
      <c r="AS19" s="18">
        <v>25.3327808380127</v>
      </c>
      <c r="AU19" s="13">
        <f t="shared" si="35"/>
        <v>6.5308723144531</v>
      </c>
      <c r="AW19" s="17">
        <v>25.2199974060058</v>
      </c>
      <c r="AX19" s="17">
        <v>21.7737503051758</v>
      </c>
      <c r="AZ19" s="13">
        <f t="shared" si="36"/>
        <v>3.2569974060058</v>
      </c>
      <c r="BB19" s="12">
        <f t="shared" si="14"/>
        <v>-2.80087231445309</v>
      </c>
      <c r="BC19" s="12">
        <f t="shared" si="37"/>
        <v>0.14350050166409</v>
      </c>
    </row>
    <row r="20" spans="2:55">
      <c r="B20" s="17">
        <v>24.9020271301269</v>
      </c>
      <c r="C20" s="18">
        <v>23.9868335723877</v>
      </c>
      <c r="E20" s="13">
        <f>B20-24.044</f>
        <v>0.858027130126899</v>
      </c>
      <c r="L20" s="12">
        <f t="shared" si="26"/>
        <v>-1.6180271301269</v>
      </c>
      <c r="M20" s="12">
        <f t="shared" si="27"/>
        <v>0.325780660922193</v>
      </c>
      <c r="P20" s="17">
        <v>25.980712890625</v>
      </c>
      <c r="Q20" s="18">
        <v>23.9868335723877</v>
      </c>
      <c r="S20" s="13">
        <f>P20-24.044</f>
        <v>1.936712890625</v>
      </c>
      <c r="Z20" s="12">
        <f t="shared" si="30"/>
        <v>2.313287109375</v>
      </c>
      <c r="AA20" s="12">
        <f t="shared" si="31"/>
        <v>4.97014213200694</v>
      </c>
      <c r="AD20" s="17">
        <v>25.8603317260742</v>
      </c>
      <c r="AE20" s="18">
        <v>23.9868335723877</v>
      </c>
      <c r="AG20" s="13">
        <f>AD20-24.044</f>
        <v>1.8163317260742</v>
      </c>
      <c r="AN20" s="12">
        <f t="shared" si="10"/>
        <v>-0.5663317260742</v>
      </c>
      <c r="AO20" s="12">
        <f t="shared" si="34"/>
        <v>0.675331742014615</v>
      </c>
      <c r="AR20" s="17">
        <v>28.5726795196533</v>
      </c>
      <c r="AS20" s="18">
        <v>23.9868335723877</v>
      </c>
      <c r="AU20" s="13">
        <f>AR20-24.04</f>
        <v>4.5326795196533</v>
      </c>
      <c r="BB20" s="12">
        <f t="shared" si="14"/>
        <v>-0.8026795196533</v>
      </c>
      <c r="BC20" s="12">
        <f t="shared" si="37"/>
        <v>0.573283427929179</v>
      </c>
    </row>
    <row r="21" spans="1:55">
      <c r="A21" s="12" t="s">
        <v>3</v>
      </c>
      <c r="B21" s="17">
        <v>23.2634410858154</v>
      </c>
      <c r="C21" s="18">
        <v>24.0564517974854</v>
      </c>
      <c r="D21" s="17">
        <f>AVERAGE(C20:C22)</f>
        <v>24.0439637502034</v>
      </c>
      <c r="E21" s="13">
        <f t="shared" ref="E21:E22" si="38">B21-24.044</f>
        <v>-0.780558914184571</v>
      </c>
      <c r="L21" s="12">
        <f t="shared" si="26"/>
        <v>0.0205589141845708</v>
      </c>
      <c r="M21" s="12">
        <f t="shared" si="27"/>
        <v>1.01435237372095</v>
      </c>
      <c r="O21" s="12" t="s">
        <v>3</v>
      </c>
      <c r="P21" s="17">
        <v>24.9801082611084</v>
      </c>
      <c r="Q21" s="18">
        <v>24.0564517974854</v>
      </c>
      <c r="R21" s="17">
        <f>AVERAGE(Q20:Q22)</f>
        <v>24.0439637502034</v>
      </c>
      <c r="S21" s="13">
        <f t="shared" ref="S21:S22" si="39">P21-24.044</f>
        <v>0.936108261108398</v>
      </c>
      <c r="Z21" s="12">
        <f t="shared" si="30"/>
        <v>3.3138917388916</v>
      </c>
      <c r="AA21" s="12">
        <f t="shared" si="31"/>
        <v>9.94445108285078</v>
      </c>
      <c r="AC21" s="12" t="s">
        <v>3</v>
      </c>
      <c r="AD21" s="17">
        <v>25.7012199401855</v>
      </c>
      <c r="AE21" s="18">
        <v>24.0564517974854</v>
      </c>
      <c r="AF21" s="17">
        <f>AVERAGE(AE20:AE22)</f>
        <v>24.0439637502034</v>
      </c>
      <c r="AG21" s="13">
        <f t="shared" ref="AG21:AG22" si="40">AD21-24.044</f>
        <v>1.6572199401855</v>
      </c>
      <c r="AN21" s="12">
        <f t="shared" si="10"/>
        <v>-0.407219940185499</v>
      </c>
      <c r="AO21" s="12">
        <f t="shared" si="34"/>
        <v>0.754075070142215</v>
      </c>
      <c r="AQ21" s="12" t="s">
        <v>3</v>
      </c>
      <c r="AR21" s="17">
        <v>28.0426795196533</v>
      </c>
      <c r="AS21" s="18">
        <v>24.0564517974854</v>
      </c>
      <c r="AT21" s="17">
        <f>AVERAGE(AS20:AS22)</f>
        <v>24.0439637502034</v>
      </c>
      <c r="AU21" s="13">
        <f t="shared" ref="AU21:AU22" si="41">AR21-24.04</f>
        <v>4.0026795196533</v>
      </c>
      <c r="BB21" s="12">
        <f t="shared" si="14"/>
        <v>-0.272679519653302</v>
      </c>
      <c r="BC21" s="12">
        <f t="shared" si="37"/>
        <v>0.827780678896156</v>
      </c>
    </row>
    <row r="22" spans="2:55">
      <c r="B22" s="17">
        <v>24.5444164276123</v>
      </c>
      <c r="C22" s="18">
        <v>24.0886058807373</v>
      </c>
      <c r="E22" s="13">
        <f t="shared" si="38"/>
        <v>0.500416427612304</v>
      </c>
      <c r="L22" s="12">
        <f t="shared" si="26"/>
        <v>-1.2604164276123</v>
      </c>
      <c r="M22" s="12">
        <f t="shared" si="27"/>
        <v>0.417423454869246</v>
      </c>
      <c r="P22" s="17">
        <v>24.9684162139893</v>
      </c>
      <c r="Q22" s="18">
        <v>24.0886058807373</v>
      </c>
      <c r="S22" s="13">
        <f t="shared" si="39"/>
        <v>0.924416213989257</v>
      </c>
      <c r="Z22" s="12">
        <f t="shared" si="30"/>
        <v>3.32558378601074</v>
      </c>
      <c r="AA22" s="12">
        <f t="shared" si="31"/>
        <v>10.0253714511422</v>
      </c>
      <c r="AD22" s="17">
        <v>25.8091995239257</v>
      </c>
      <c r="AE22" s="18">
        <v>24.0886058807373</v>
      </c>
      <c r="AG22" s="13">
        <f t="shared" si="40"/>
        <v>1.7651995239257</v>
      </c>
      <c r="AN22" s="12">
        <f t="shared" si="10"/>
        <v>-0.515199523925698</v>
      </c>
      <c r="AO22" s="12">
        <f t="shared" si="34"/>
        <v>0.69969615851436</v>
      </c>
      <c r="AR22" s="17">
        <v>29.1726745196533</v>
      </c>
      <c r="AS22" s="18">
        <v>24.0886058807373</v>
      </c>
      <c r="AU22" s="13">
        <f t="shared" si="41"/>
        <v>5.1326745196533</v>
      </c>
      <c r="BB22" s="12">
        <f t="shared" si="14"/>
        <v>-1.4026745196533</v>
      </c>
      <c r="BC22" s="12">
        <f t="shared" si="37"/>
        <v>0.378227319967508</v>
      </c>
    </row>
    <row r="23" spans="2:55">
      <c r="B23" s="17">
        <v>25.5906715393066</v>
      </c>
      <c r="C23" s="18">
        <v>26.7124614715576</v>
      </c>
      <c r="E23" s="13">
        <f>B23-26.693</f>
        <v>-1.1023284606934</v>
      </c>
      <c r="L23" s="12">
        <f t="shared" si="26"/>
        <v>0.3423284606934</v>
      </c>
      <c r="M23" s="12">
        <f t="shared" si="27"/>
        <v>1.26780113149568</v>
      </c>
      <c r="P23" s="17">
        <v>26.7235946655273</v>
      </c>
      <c r="Q23" s="18">
        <v>26.7124614715576</v>
      </c>
      <c r="S23" s="13">
        <f>P23-26.693</f>
        <v>0.0305946655273424</v>
      </c>
      <c r="Z23" s="12">
        <f t="shared" si="30"/>
        <v>4.21940533447266</v>
      </c>
      <c r="AA23" s="12">
        <f t="shared" si="31"/>
        <v>18.6280574881306</v>
      </c>
      <c r="AD23" s="17">
        <v>29.0898723602295</v>
      </c>
      <c r="AE23" s="18">
        <v>26.7124614715576</v>
      </c>
      <c r="AG23" s="13">
        <f>AD23-26.693</f>
        <v>2.39687236022949</v>
      </c>
      <c r="AN23" s="12">
        <f t="shared" si="10"/>
        <v>-1.14687236022949</v>
      </c>
      <c r="AO23" s="12">
        <f t="shared" si="34"/>
        <v>0.45160320806554</v>
      </c>
      <c r="AR23" s="17">
        <v>32.3937225341797</v>
      </c>
      <c r="AS23" s="18">
        <v>26.7124614715576</v>
      </c>
      <c r="AU23" s="13">
        <f>AR23-26.639</f>
        <v>5.75472253417969</v>
      </c>
      <c r="AV23" s="17"/>
      <c r="BB23" s="12">
        <f t="shared" si="14"/>
        <v>-2.02472253417969</v>
      </c>
      <c r="BC23" s="12">
        <f t="shared" si="37"/>
        <v>0.245752409337935</v>
      </c>
    </row>
    <row r="24" spans="1:55">
      <c r="A24" s="12" t="s">
        <v>4</v>
      </c>
      <c r="B24" s="17">
        <v>25.5430126190185</v>
      </c>
      <c r="C24" s="18">
        <v>26.7401905059814</v>
      </c>
      <c r="D24" s="17">
        <f>AVERAGE(C23:C25)</f>
        <v>26.6926314036051</v>
      </c>
      <c r="E24" s="13">
        <f t="shared" ref="E24:E25" si="42">B24-26.693</f>
        <v>-1.1499873809815</v>
      </c>
      <c r="L24" s="12">
        <f t="shared" si="26"/>
        <v>0.3899873809815</v>
      </c>
      <c r="M24" s="12">
        <f t="shared" si="27"/>
        <v>1.31038194211086</v>
      </c>
      <c r="O24" s="12" t="s">
        <v>4</v>
      </c>
      <c r="P24" s="17">
        <v>26.5413230895996</v>
      </c>
      <c r="Q24" s="18">
        <v>26.7401905059814</v>
      </c>
      <c r="R24" s="17">
        <f>AVERAGE(Q23:Q25)</f>
        <v>26.6926314036051</v>
      </c>
      <c r="S24" s="13">
        <f t="shared" ref="S24:S25" si="43">P24-26.693</f>
        <v>-0.151676910400401</v>
      </c>
      <c r="Z24" s="12">
        <f t="shared" si="30"/>
        <v>4.4016769104004</v>
      </c>
      <c r="AA24" s="12">
        <f t="shared" si="31"/>
        <v>21.1366804295161</v>
      </c>
      <c r="AC24" s="12" t="s">
        <v>4</v>
      </c>
      <c r="AD24" s="17">
        <v>30.6385326385498</v>
      </c>
      <c r="AE24" s="18">
        <v>26.7401905059814</v>
      </c>
      <c r="AF24" s="17">
        <f>AVERAGE(AE23:AE25)</f>
        <v>26.6926314036051</v>
      </c>
      <c r="AG24" s="13">
        <f t="shared" ref="AG24:AG25" si="44">AD24-26.693</f>
        <v>3.9455326385498</v>
      </c>
      <c r="AN24" s="12">
        <f t="shared" si="10"/>
        <v>-2.6955326385498</v>
      </c>
      <c r="AO24" s="12">
        <f t="shared" si="34"/>
        <v>0.154370326071508</v>
      </c>
      <c r="AQ24" s="12" t="s">
        <v>4</v>
      </c>
      <c r="AR24" s="17">
        <v>33.4097862243652</v>
      </c>
      <c r="AS24" s="18">
        <v>26.7401905059814</v>
      </c>
      <c r="AT24" s="17">
        <f>AVERAGE(AS23:AS25)</f>
        <v>26.6926314036051</v>
      </c>
      <c r="AU24" s="13">
        <f t="shared" ref="AU24:AU25" si="45">AR24-26.639</f>
        <v>6.77078622436524</v>
      </c>
      <c r="AV24" s="17"/>
      <c r="BB24" s="12">
        <f t="shared" si="14"/>
        <v>-3.04078622436523</v>
      </c>
      <c r="BC24" s="12">
        <f t="shared" si="37"/>
        <v>0.121515628103823</v>
      </c>
    </row>
    <row r="25" spans="2:55">
      <c r="B25" s="17">
        <v>26.0253620147705</v>
      </c>
      <c r="C25" s="18">
        <v>26.6252422332764</v>
      </c>
      <c r="E25" s="13">
        <f t="shared" si="42"/>
        <v>-0.667637985229501</v>
      </c>
      <c r="L25" s="12">
        <f t="shared" si="26"/>
        <v>-0.0923620147704993</v>
      </c>
      <c r="M25" s="12">
        <f t="shared" si="27"/>
        <v>0.937985798643902</v>
      </c>
      <c r="P25" s="17">
        <v>26.7239170074462</v>
      </c>
      <c r="Q25" s="18">
        <v>26.6252422332764</v>
      </c>
      <c r="S25" s="13">
        <f t="shared" si="43"/>
        <v>0.0309170074461989</v>
      </c>
      <c r="Z25" s="12">
        <f t="shared" si="30"/>
        <v>4.2190829925538</v>
      </c>
      <c r="AA25" s="12">
        <f t="shared" si="31"/>
        <v>18.6238958788718</v>
      </c>
      <c r="AD25" s="17">
        <v>28.1810264587402</v>
      </c>
      <c r="AE25" s="18">
        <v>26.6252422332764</v>
      </c>
      <c r="AG25" s="13">
        <f t="shared" si="44"/>
        <v>1.48802645874023</v>
      </c>
      <c r="AN25" s="12">
        <f t="shared" si="10"/>
        <v>-0.238026458740233</v>
      </c>
      <c r="AO25" s="12">
        <f t="shared" si="34"/>
        <v>0.847904414092166</v>
      </c>
      <c r="AR25" s="17">
        <v>33.1352386474609</v>
      </c>
      <c r="AS25" s="18">
        <v>26.6252422332764</v>
      </c>
      <c r="AU25" s="13">
        <f t="shared" si="45"/>
        <v>6.49623864746094</v>
      </c>
      <c r="BB25" s="12">
        <f t="shared" si="14"/>
        <v>-2.76623864746094</v>
      </c>
      <c r="BC25" s="12">
        <f t="shared" si="37"/>
        <v>0.146987089992037</v>
      </c>
    </row>
    <row r="26" spans="2:55">
      <c r="B26" s="17">
        <v>28.8432903289795</v>
      </c>
      <c r="C26" s="18">
        <v>25.6408519744873</v>
      </c>
      <c r="E26" s="13">
        <f>B26-25.89</f>
        <v>2.95329032897949</v>
      </c>
      <c r="L26" s="12">
        <f t="shared" si="26"/>
        <v>-3.71329032897949</v>
      </c>
      <c r="M26" s="12">
        <f t="shared" si="27"/>
        <v>0.0762409375674351</v>
      </c>
      <c r="P26" s="17">
        <v>28.9454727172852</v>
      </c>
      <c r="Q26" s="18">
        <v>25.6408519744873</v>
      </c>
      <c r="S26" s="13">
        <f>P26-25.89</f>
        <v>3.05547271728516</v>
      </c>
      <c r="Z26" s="12">
        <f t="shared" si="30"/>
        <v>1.19452728271484</v>
      </c>
      <c r="AA26" s="12">
        <f t="shared" si="31"/>
        <v>2.28869827737299</v>
      </c>
      <c r="AD26" s="17">
        <v>27.8877353668213</v>
      </c>
      <c r="AE26" s="18">
        <v>25.6408519744873</v>
      </c>
      <c r="AG26" s="13">
        <f>AD26-25.89</f>
        <v>1.99773536682129</v>
      </c>
      <c r="AN26" s="12">
        <f t="shared" si="10"/>
        <v>-0.747735366821288</v>
      </c>
      <c r="AO26" s="12">
        <f t="shared" si="34"/>
        <v>0.595537653982273</v>
      </c>
      <c r="AR26" s="17">
        <v>28.4139938354492</v>
      </c>
      <c r="AS26" s="18">
        <v>25.6408519744873</v>
      </c>
      <c r="AU26" s="13">
        <f>AR26-25.89</f>
        <v>2.5239938354492</v>
      </c>
      <c r="BB26" s="12">
        <f t="shared" si="14"/>
        <v>1.2060061645508</v>
      </c>
      <c r="BC26" s="12">
        <f t="shared" si="37"/>
        <v>2.30698106769299</v>
      </c>
    </row>
    <row r="27" spans="1:55">
      <c r="A27" s="12" t="s">
        <v>30</v>
      </c>
      <c r="B27" s="17">
        <v>27.1499576568604</v>
      </c>
      <c r="C27" s="18">
        <v>25.9192447662354</v>
      </c>
      <c r="D27" s="17">
        <f>AVERAGE(C26:C28)</f>
        <v>25.8895416259766</v>
      </c>
      <c r="E27" s="13">
        <f t="shared" ref="E27:E28" si="46">B27-25.89</f>
        <v>1.25995765686035</v>
      </c>
      <c r="L27" s="12">
        <f t="shared" si="26"/>
        <v>-2.01995765686035</v>
      </c>
      <c r="M27" s="12">
        <f t="shared" si="27"/>
        <v>0.246565412718876</v>
      </c>
      <c r="O27" s="12" t="s">
        <v>30</v>
      </c>
      <c r="P27" s="17">
        <v>29.0689373016357</v>
      </c>
      <c r="Q27" s="18">
        <v>25.9192447662354</v>
      </c>
      <c r="R27" s="17">
        <f>AVERAGE(Q26:Q28)</f>
        <v>25.8895416259766</v>
      </c>
      <c r="S27" s="13">
        <f t="shared" ref="S27:S28" si="47">P27-25.89</f>
        <v>3.17893730163574</v>
      </c>
      <c r="Z27" s="12">
        <f t="shared" si="30"/>
        <v>1.07106269836426</v>
      </c>
      <c r="AA27" s="12">
        <f t="shared" si="31"/>
        <v>2.10098039295282</v>
      </c>
      <c r="AC27" s="12" t="s">
        <v>30</v>
      </c>
      <c r="AD27" s="17">
        <v>28.2015705108643</v>
      </c>
      <c r="AE27" s="18">
        <v>25.9192447662354</v>
      </c>
      <c r="AF27" s="17">
        <f>AVERAGE(AE26:AE28)</f>
        <v>25.8895416259766</v>
      </c>
      <c r="AG27" s="13">
        <f t="shared" ref="AG27:AG28" si="48">AD27-25.89</f>
        <v>2.31157051086426</v>
      </c>
      <c r="AN27" s="12">
        <f t="shared" si="10"/>
        <v>-1.06157051086426</v>
      </c>
      <c r="AO27" s="12">
        <f t="shared" si="34"/>
        <v>0.479110218603825</v>
      </c>
      <c r="AQ27" s="12" t="s">
        <v>30</v>
      </c>
      <c r="AR27" s="17">
        <v>28.0726795196533</v>
      </c>
      <c r="AS27" s="18">
        <v>25.9192447662354</v>
      </c>
      <c r="AT27" s="17">
        <f>AVERAGE(AS26:AS28)</f>
        <v>25.8895416259766</v>
      </c>
      <c r="AU27" s="13">
        <f t="shared" ref="AU27:AU28" si="49">AR27-25.89</f>
        <v>2.18267951965332</v>
      </c>
      <c r="BB27" s="12">
        <f t="shared" si="14"/>
        <v>1.54732048034668</v>
      </c>
      <c r="BC27" s="12">
        <f t="shared" si="37"/>
        <v>2.92273794213256</v>
      </c>
    </row>
    <row r="28" spans="2:55">
      <c r="B28" s="17">
        <v>25.6469383239746</v>
      </c>
      <c r="C28" s="18">
        <v>26.108528137207</v>
      </c>
      <c r="E28" s="13">
        <f t="shared" si="46"/>
        <v>-0.243061676025391</v>
      </c>
      <c r="L28" s="12">
        <f t="shared" si="26"/>
        <v>-0.516938323974609</v>
      </c>
      <c r="M28" s="12">
        <f t="shared" si="27"/>
        <v>0.698853361661667</v>
      </c>
      <c r="P28" s="17">
        <v>29.4215755462646</v>
      </c>
      <c r="Q28" s="18">
        <v>26.108528137207</v>
      </c>
      <c r="S28" s="13">
        <f t="shared" si="47"/>
        <v>3.53157554626465</v>
      </c>
      <c r="Z28" s="12">
        <f t="shared" si="30"/>
        <v>0.718424453735352</v>
      </c>
      <c r="AA28" s="12">
        <f t="shared" si="31"/>
        <v>1.64538415289866</v>
      </c>
      <c r="AD28" s="17">
        <v>27.5496692657471</v>
      </c>
      <c r="AE28" s="18">
        <v>26.108528137207</v>
      </c>
      <c r="AG28" s="13">
        <f t="shared" si="48"/>
        <v>1.65966926574707</v>
      </c>
      <c r="AN28" s="12">
        <f t="shared" si="10"/>
        <v>-0.40966926574707</v>
      </c>
      <c r="AO28" s="12">
        <f t="shared" si="34"/>
        <v>0.752795930521991</v>
      </c>
      <c r="AR28" s="17">
        <v>28.5794124603271</v>
      </c>
      <c r="AS28" s="18">
        <v>26.108528137207</v>
      </c>
      <c r="AU28" s="13">
        <f t="shared" si="49"/>
        <v>2.6894124603271</v>
      </c>
      <c r="BB28" s="12">
        <f t="shared" si="14"/>
        <v>1.0405875396729</v>
      </c>
      <c r="BC28" s="12">
        <f t="shared" si="37"/>
        <v>2.05706522558164</v>
      </c>
    </row>
    <row r="29" spans="44:54">
      <c r="AR29" s="17"/>
      <c r="AT29" s="17"/>
      <c r="BB29" s="12"/>
    </row>
    <row r="30" ht="15.75" spans="1:55">
      <c r="A30" s="12" t="s">
        <v>32</v>
      </c>
      <c r="B30" s="16" t="s">
        <v>22</v>
      </c>
      <c r="C30" s="12" t="s">
        <v>23</v>
      </c>
      <c r="D30" s="16" t="s">
        <v>24</v>
      </c>
      <c r="E30" s="13" t="s">
        <v>25</v>
      </c>
      <c r="G30" s="12" t="s">
        <v>22</v>
      </c>
      <c r="H30" s="12" t="s">
        <v>23</v>
      </c>
      <c r="I30" s="16" t="s">
        <v>24</v>
      </c>
      <c r="J30" s="13" t="s">
        <v>26</v>
      </c>
      <c r="K30" s="12" t="s">
        <v>27</v>
      </c>
      <c r="L30" s="20" t="s">
        <v>28</v>
      </c>
      <c r="M30" s="12" t="s">
        <v>29</v>
      </c>
      <c r="O30" s="12" t="s">
        <v>32</v>
      </c>
      <c r="P30" s="16" t="s">
        <v>22</v>
      </c>
      <c r="Q30" s="12" t="s">
        <v>23</v>
      </c>
      <c r="R30" s="16" t="s">
        <v>24</v>
      </c>
      <c r="S30" s="13" t="s">
        <v>25</v>
      </c>
      <c r="U30" s="12" t="s">
        <v>22</v>
      </c>
      <c r="V30" s="12" t="s">
        <v>23</v>
      </c>
      <c r="W30" s="16" t="s">
        <v>24</v>
      </c>
      <c r="X30" s="13" t="s">
        <v>26</v>
      </c>
      <c r="Y30" s="12" t="s">
        <v>27</v>
      </c>
      <c r="Z30" s="20" t="s">
        <v>28</v>
      </c>
      <c r="AA30" s="12" t="s">
        <v>29</v>
      </c>
      <c r="AC30" s="12" t="s">
        <v>32</v>
      </c>
      <c r="AD30" s="16" t="s">
        <v>22</v>
      </c>
      <c r="AE30" s="12" t="s">
        <v>23</v>
      </c>
      <c r="AF30" s="16" t="s">
        <v>24</v>
      </c>
      <c r="AG30" s="13" t="s">
        <v>25</v>
      </c>
      <c r="AI30" s="12" t="s">
        <v>22</v>
      </c>
      <c r="AJ30" s="12" t="s">
        <v>23</v>
      </c>
      <c r="AK30" s="16" t="s">
        <v>24</v>
      </c>
      <c r="AL30" s="13" t="s">
        <v>26</v>
      </c>
      <c r="AM30" s="12" t="s">
        <v>27</v>
      </c>
      <c r="AN30" s="20" t="s">
        <v>28</v>
      </c>
      <c r="AO30" s="12" t="s">
        <v>29</v>
      </c>
      <c r="AQ30" s="12" t="s">
        <v>32</v>
      </c>
      <c r="AR30" s="16" t="s">
        <v>22</v>
      </c>
      <c r="AS30" s="12" t="s">
        <v>23</v>
      </c>
      <c r="AT30" s="16" t="s">
        <v>24</v>
      </c>
      <c r="AU30" s="13" t="s">
        <v>25</v>
      </c>
      <c r="AW30" s="12" t="s">
        <v>22</v>
      </c>
      <c r="AX30" s="12" t="s">
        <v>23</v>
      </c>
      <c r="AY30" s="16" t="s">
        <v>24</v>
      </c>
      <c r="AZ30" s="13" t="s">
        <v>26</v>
      </c>
      <c r="BA30" s="12" t="s">
        <v>27</v>
      </c>
      <c r="BB30" s="20" t="s">
        <v>28</v>
      </c>
      <c r="BC30" s="12" t="s">
        <v>29</v>
      </c>
    </row>
    <row r="31" spans="2:55">
      <c r="B31" s="17">
        <v>21.9790077209473</v>
      </c>
      <c r="C31" s="18">
        <v>23.2842464447021</v>
      </c>
      <c r="E31" s="13">
        <f>B31-23.388</f>
        <v>-1.40899227905274</v>
      </c>
      <c r="G31" s="17">
        <v>21.2001972198486</v>
      </c>
      <c r="H31" s="17">
        <v>21.7720108032227</v>
      </c>
      <c r="J31" s="13">
        <f>G31-21.963</f>
        <v>-0.7628027801514</v>
      </c>
      <c r="L31" s="12">
        <f>(E31+0.76)*-1</f>
        <v>0.648992279052736</v>
      </c>
      <c r="M31" s="12">
        <f>POWER(2,L31)</f>
        <v>1.5680725161925</v>
      </c>
      <c r="P31" s="17">
        <v>23.3660068511963</v>
      </c>
      <c r="Q31" s="18">
        <v>23.2842464447021</v>
      </c>
      <c r="S31" s="13">
        <f>P31-23.388</f>
        <v>-0.0219931488037126</v>
      </c>
      <c r="U31" s="17">
        <v>26.523717880249</v>
      </c>
      <c r="V31" s="17">
        <v>21.7720108032227</v>
      </c>
      <c r="X31" s="13">
        <f>U31-21.963</f>
        <v>4.56071788024902</v>
      </c>
      <c r="Z31" s="12">
        <f>(S31-5.25)*-1</f>
        <v>5.27199314880371</v>
      </c>
      <c r="AA31" s="12">
        <f>POWER(2,Z31)</f>
        <v>38.6391954339442</v>
      </c>
      <c r="AD31" s="17">
        <v>26.3271541595459</v>
      </c>
      <c r="AE31" s="18">
        <v>23.2842464447021</v>
      </c>
      <c r="AG31" s="13">
        <f>AD31-23.388</f>
        <v>2.9391541595459</v>
      </c>
      <c r="AI31" s="17">
        <v>23.473560333252</v>
      </c>
      <c r="AJ31" s="17">
        <v>21.7720108032227</v>
      </c>
      <c r="AL31" s="13">
        <f>AI31-21.963</f>
        <v>1.51056033325195</v>
      </c>
      <c r="AN31" s="12">
        <f t="shared" si="10"/>
        <v>-1.6891541595459</v>
      </c>
      <c r="AO31" s="12">
        <f>POWER(2,AN31)</f>
        <v>0.310108685915781</v>
      </c>
      <c r="AR31" s="17">
        <v>32.9587249755859</v>
      </c>
      <c r="AS31" s="18">
        <v>25.9367618560791</v>
      </c>
      <c r="AU31" s="13">
        <f>AR31-25.632</f>
        <v>7.32672497558594</v>
      </c>
      <c r="AW31" s="17">
        <v>26.620807647705</v>
      </c>
      <c r="AX31" s="17">
        <v>21.7720108032227</v>
      </c>
      <c r="AZ31" s="13">
        <f>AW31-21.963</f>
        <v>4.657807647705</v>
      </c>
      <c r="BA31" s="13"/>
      <c r="BB31" s="12">
        <f t="shared" si="14"/>
        <v>-3.59672497558594</v>
      </c>
      <c r="BC31" s="12">
        <f>POWER(2,BB31)</f>
        <v>0.0826566683584385</v>
      </c>
    </row>
    <row r="32" spans="1:55">
      <c r="A32" s="12" t="s">
        <v>2</v>
      </c>
      <c r="B32" s="17">
        <v>22.0969944000244</v>
      </c>
      <c r="C32" s="18">
        <v>23.4813785552979</v>
      </c>
      <c r="D32" s="17">
        <f>AVERAGE(C31:C33)</f>
        <v>23.3881683349609</v>
      </c>
      <c r="E32" s="13">
        <f t="shared" ref="E32:E33" si="50">B32-23.388</f>
        <v>-1.29100559997559</v>
      </c>
      <c r="G32" s="17">
        <v>21.202113</v>
      </c>
      <c r="H32" s="17">
        <v>21.96266746521</v>
      </c>
      <c r="I32" s="17">
        <f>H31:H33</f>
        <v>21.96266746521</v>
      </c>
      <c r="J32" s="13">
        <f t="shared" ref="J32:J33" si="51">G32-21.963</f>
        <v>-0.760887</v>
      </c>
      <c r="K32" s="13">
        <f>J31:J33</f>
        <v>-0.760887</v>
      </c>
      <c r="L32" s="12">
        <f t="shared" ref="L32:L42" si="52">(E32+0.76)*-1</f>
        <v>0.531005599975588</v>
      </c>
      <c r="M32" s="12">
        <f t="shared" ref="M32:M42" si="53">POWER(2,L32)</f>
        <v>1.44493600658678</v>
      </c>
      <c r="O32" s="12" t="s">
        <v>2</v>
      </c>
      <c r="P32" s="17">
        <v>23.5516700744629</v>
      </c>
      <c r="Q32" s="18">
        <v>23.4813785552979</v>
      </c>
      <c r="R32" s="17">
        <f>AVERAGE(Q31:Q33)</f>
        <v>23.3881683349609</v>
      </c>
      <c r="S32" s="13">
        <f t="shared" ref="S32:S33" si="54">P32-23.388</f>
        <v>0.163670074462889</v>
      </c>
      <c r="U32" s="17">
        <v>25.7689113616943</v>
      </c>
      <c r="V32" s="17">
        <v>21.96266746521</v>
      </c>
      <c r="W32" s="17">
        <f>V31:V33</f>
        <v>21.96266746521</v>
      </c>
      <c r="X32" s="13">
        <f t="shared" ref="X32:X33" si="55">U32-21.963</f>
        <v>3.80591136169433</v>
      </c>
      <c r="Y32" s="13">
        <f>AVERAGE(X31:X33)</f>
        <v>4.25185455830892</v>
      </c>
      <c r="Z32" s="12">
        <f t="shared" ref="Z32:Z42" si="56">(S32-5.25)*-1</f>
        <v>5.08632992553711</v>
      </c>
      <c r="AA32" s="12">
        <f t="shared" ref="AA32:AA42" si="57">POWER(2,Z32)</f>
        <v>33.9733110511819</v>
      </c>
      <c r="AC32" s="12" t="s">
        <v>2</v>
      </c>
      <c r="AD32" s="17">
        <v>26.1711044311523</v>
      </c>
      <c r="AE32" s="18">
        <v>23.4813785552979</v>
      </c>
      <c r="AF32" s="17">
        <f>AVERAGE(AE31:AE33)</f>
        <v>23.3881683349609</v>
      </c>
      <c r="AG32" s="13">
        <f t="shared" ref="AG32:AG33" si="58">AD32-23.388</f>
        <v>2.78310443115234</v>
      </c>
      <c r="AI32" s="17">
        <v>22.4017195129394</v>
      </c>
      <c r="AJ32" s="17">
        <v>21.96266746521</v>
      </c>
      <c r="AK32" s="17">
        <f>AJ31:AJ33</f>
        <v>21.96266746521</v>
      </c>
      <c r="AL32" s="13">
        <f t="shared" ref="AL32:AL33" si="59">AI32-21.963</f>
        <v>0.4387195129394</v>
      </c>
      <c r="AM32" s="13">
        <f>AVERAGE(AL31:AL33)</f>
        <v>1.24994258117672</v>
      </c>
      <c r="AN32" s="12">
        <f t="shared" si="10"/>
        <v>-1.53310443115234</v>
      </c>
      <c r="AO32" s="12">
        <f t="shared" ref="AO32:AO42" si="60">POWER(2,AN32)</f>
        <v>0.345533038917441</v>
      </c>
      <c r="AQ32" s="12" t="s">
        <v>2</v>
      </c>
      <c r="AR32" s="17">
        <v>35.2132225036621</v>
      </c>
      <c r="AS32" s="18">
        <v>25.6262550354004</v>
      </c>
      <c r="AT32" s="17">
        <f>AVERAGE(AS31:AS33)</f>
        <v>25.6319325764974</v>
      </c>
      <c r="AU32" s="13">
        <f t="shared" ref="AU32:AU33" si="61">AR32-25.632</f>
        <v>9.58122250366211</v>
      </c>
      <c r="AW32" s="17">
        <v>25.2293827056884</v>
      </c>
      <c r="AX32" s="17">
        <v>21.96266746521</v>
      </c>
      <c r="AY32" s="17">
        <f>AX31:AX33</f>
        <v>21.96266746521</v>
      </c>
      <c r="AZ32" s="13">
        <f t="shared" ref="AZ32:AZ33" si="62">AW32-21.963</f>
        <v>3.2663827056884</v>
      </c>
      <c r="BA32" s="13">
        <f>AVERAGE(AZ31:AZ33)</f>
        <v>3.7270625864664</v>
      </c>
      <c r="BB32" s="12">
        <f t="shared" si="14"/>
        <v>-5.85122250366211</v>
      </c>
      <c r="BC32" s="12">
        <f t="shared" ref="BC32:BC42" si="63">POWER(2,BB32)</f>
        <v>0.0173223382643912</v>
      </c>
    </row>
    <row r="33" spans="2:55">
      <c r="B33" s="17">
        <v>22.2811489105225</v>
      </c>
      <c r="C33" s="18">
        <v>23.3988800048828</v>
      </c>
      <c r="E33" s="13">
        <f t="shared" si="50"/>
        <v>-1.10685108947754</v>
      </c>
      <c r="G33" s="17">
        <v>22.6216259002685</v>
      </c>
      <c r="H33" s="17">
        <v>21.7737503051758</v>
      </c>
      <c r="J33" s="13">
        <f t="shared" si="51"/>
        <v>0.6586259002685</v>
      </c>
      <c r="L33" s="12">
        <f t="shared" si="52"/>
        <v>0.346851089477541</v>
      </c>
      <c r="M33" s="12">
        <f t="shared" si="53"/>
        <v>1.27178173058983</v>
      </c>
      <c r="P33" s="17">
        <v>23.4009704589844</v>
      </c>
      <c r="Q33" s="18">
        <v>23.3988800048828</v>
      </c>
      <c r="S33" s="13">
        <f t="shared" si="54"/>
        <v>0.0129704589843733</v>
      </c>
      <c r="U33" s="17">
        <v>26.3519344329834</v>
      </c>
      <c r="V33" s="17">
        <v>21.7737503051758</v>
      </c>
      <c r="X33" s="13">
        <f t="shared" si="55"/>
        <v>4.3889344329834</v>
      </c>
      <c r="Z33" s="12">
        <f t="shared" si="56"/>
        <v>5.23702954101563</v>
      </c>
      <c r="AA33" s="12">
        <f t="shared" si="57"/>
        <v>37.7140332848597</v>
      </c>
      <c r="AD33" s="17">
        <v>26.0207138061523</v>
      </c>
      <c r="AE33" s="18">
        <v>23.3988800048828</v>
      </c>
      <c r="AG33" s="13">
        <f t="shared" si="58"/>
        <v>2.63271380615234</v>
      </c>
      <c r="AI33" s="17">
        <v>23.7635478973388</v>
      </c>
      <c r="AJ33" s="17">
        <v>21.7737503051758</v>
      </c>
      <c r="AL33" s="13">
        <f t="shared" si="59"/>
        <v>1.8005478973388</v>
      </c>
      <c r="AN33" s="12">
        <f t="shared" si="10"/>
        <v>-1.38271380615234</v>
      </c>
      <c r="AO33" s="12">
        <f t="shared" si="60"/>
        <v>0.383496733329857</v>
      </c>
      <c r="AR33" s="17">
        <v>32.9908905029297</v>
      </c>
      <c r="AS33" s="18">
        <v>25.3327808380127</v>
      </c>
      <c r="AU33" s="13">
        <f t="shared" si="61"/>
        <v>7.35889050292969</v>
      </c>
      <c r="AW33" s="17">
        <v>25.2199974060058</v>
      </c>
      <c r="AX33" s="17">
        <v>21.7737503051758</v>
      </c>
      <c r="AZ33" s="13">
        <f t="shared" si="62"/>
        <v>3.2569974060058</v>
      </c>
      <c r="BB33" s="12">
        <f t="shared" si="14"/>
        <v>-3.62889050292969</v>
      </c>
      <c r="BC33" s="12">
        <f t="shared" si="63"/>
        <v>0.0808341931302433</v>
      </c>
    </row>
    <row r="34" spans="2:55">
      <c r="B34" s="17">
        <v>23.6003818511963</v>
      </c>
      <c r="C34" s="18">
        <v>22.9671897888184</v>
      </c>
      <c r="E34" s="13">
        <f>B34-23.041</f>
        <v>0.559381851196289</v>
      </c>
      <c r="L34" s="12">
        <f t="shared" si="52"/>
        <v>-1.31938185119629</v>
      </c>
      <c r="M34" s="12">
        <f t="shared" si="53"/>
        <v>0.400706592010541</v>
      </c>
      <c r="P34" s="17">
        <v>24.6685123443604</v>
      </c>
      <c r="Q34" s="18">
        <v>22.9671897888184</v>
      </c>
      <c r="S34" s="13">
        <f>P34-23.041</f>
        <v>1.62751234436035</v>
      </c>
      <c r="Z34" s="12">
        <f t="shared" si="56"/>
        <v>3.62248765563965</v>
      </c>
      <c r="AA34" s="12">
        <f t="shared" si="57"/>
        <v>12.3162201511767</v>
      </c>
      <c r="AD34" s="17">
        <v>24.9014911651611</v>
      </c>
      <c r="AE34" s="18">
        <v>22.9671897888184</v>
      </c>
      <c r="AG34" s="13">
        <f>AD34-23.041</f>
        <v>1.86049116516113</v>
      </c>
      <c r="AN34" s="12">
        <f t="shared" si="10"/>
        <v>-0.610491165161132</v>
      </c>
      <c r="AO34" s="12">
        <f t="shared" si="60"/>
        <v>0.654973678344334</v>
      </c>
      <c r="AR34" s="17">
        <v>29.0726795196533</v>
      </c>
      <c r="AS34" s="18">
        <v>23.9868335723877</v>
      </c>
      <c r="AU34" s="13">
        <f>AR34-24.044</f>
        <v>5.0286795196533</v>
      </c>
      <c r="BB34" s="12">
        <f t="shared" si="14"/>
        <v>-1.2986795196533</v>
      </c>
      <c r="BC34" s="12">
        <f t="shared" si="63"/>
        <v>0.406498090468964</v>
      </c>
    </row>
    <row r="35" spans="1:55">
      <c r="A35" s="12" t="s">
        <v>3</v>
      </c>
      <c r="B35" s="17">
        <v>23.3521900177002</v>
      </c>
      <c r="C35" s="18">
        <v>23.028657913208</v>
      </c>
      <c r="D35" s="17">
        <f>AVERAGE(C34:C36)</f>
        <v>23.040714263916</v>
      </c>
      <c r="E35" s="13">
        <f t="shared" ref="E35:E36" si="64">B35-23.041</f>
        <v>0.311190017700195</v>
      </c>
      <c r="L35" s="12">
        <f t="shared" si="52"/>
        <v>-1.07119001770019</v>
      </c>
      <c r="M35" s="12">
        <f t="shared" si="53"/>
        <v>0.475926265761075</v>
      </c>
      <c r="O35" s="12" t="s">
        <v>3</v>
      </c>
      <c r="P35" s="17">
        <v>24.6601047515869</v>
      </c>
      <c r="Q35" s="18">
        <v>23.028657913208</v>
      </c>
      <c r="R35" s="17">
        <f>AVERAGE(Q34:Q36)</f>
        <v>23.040714263916</v>
      </c>
      <c r="S35" s="13">
        <f t="shared" ref="S35:S36" si="65">P35-23.041</f>
        <v>1.61910475158691</v>
      </c>
      <c r="Z35" s="12">
        <f t="shared" si="56"/>
        <v>3.63089524841309</v>
      </c>
      <c r="AA35" s="12">
        <f t="shared" si="57"/>
        <v>12.3882049269031</v>
      </c>
      <c r="AC35" s="12" t="s">
        <v>3</v>
      </c>
      <c r="AD35" s="17">
        <v>24.9779644012451</v>
      </c>
      <c r="AE35" s="18">
        <v>23.028657913208</v>
      </c>
      <c r="AF35" s="17">
        <f>AVERAGE(AE34:AE36)</f>
        <v>23.040714263916</v>
      </c>
      <c r="AG35" s="13">
        <f t="shared" ref="AG35:AG36" si="66">AD35-23.041</f>
        <v>1.93696440124512</v>
      </c>
      <c r="AN35" s="12">
        <f t="shared" si="10"/>
        <v>-0.686964401245117</v>
      </c>
      <c r="AO35" s="12">
        <f t="shared" si="60"/>
        <v>0.621159467922675</v>
      </c>
      <c r="AQ35" s="12" t="s">
        <v>3</v>
      </c>
      <c r="AR35" s="17">
        <v>30.1756795196533</v>
      </c>
      <c r="AS35" s="18">
        <v>24.0564517974854</v>
      </c>
      <c r="AT35" s="17">
        <f>AVERAGE(AS34:AS36)</f>
        <v>24.0439637502034</v>
      </c>
      <c r="AU35" s="13">
        <f t="shared" ref="AU35:AU36" si="67">AR35-24.044</f>
        <v>6.1316795196533</v>
      </c>
      <c r="BB35" s="12">
        <f t="shared" si="14"/>
        <v>-2.4016795196533</v>
      </c>
      <c r="BC35" s="12">
        <f t="shared" si="63"/>
        <v>0.189244133153266</v>
      </c>
    </row>
    <row r="36" spans="2:55">
      <c r="B36" s="17">
        <v>23.5156898498535</v>
      </c>
      <c r="C36" s="18">
        <v>23.1262950897217</v>
      </c>
      <c r="E36" s="13">
        <f t="shared" si="64"/>
        <v>0.474689849853515</v>
      </c>
      <c r="L36" s="12">
        <f t="shared" si="52"/>
        <v>-1.23468984985352</v>
      </c>
      <c r="M36" s="12">
        <f t="shared" si="53"/>
        <v>0.424933841900276</v>
      </c>
      <c r="P36" s="17">
        <v>24.6222229003906</v>
      </c>
      <c r="Q36" s="18">
        <v>23.1262950897217</v>
      </c>
      <c r="S36" s="13">
        <f t="shared" si="65"/>
        <v>1.58122290039062</v>
      </c>
      <c r="Z36" s="12">
        <f t="shared" si="56"/>
        <v>3.66877709960938</v>
      </c>
      <c r="AA36" s="12">
        <f t="shared" si="57"/>
        <v>12.7177989281262</v>
      </c>
      <c r="AD36" s="17">
        <v>24.7964611053467</v>
      </c>
      <c r="AE36" s="18">
        <v>23.1262950897217</v>
      </c>
      <c r="AG36" s="13">
        <f t="shared" si="66"/>
        <v>1.75546110534668</v>
      </c>
      <c r="AN36" s="12">
        <f t="shared" si="10"/>
        <v>-0.505461105346679</v>
      </c>
      <c r="AO36" s="12">
        <f t="shared" si="60"/>
        <v>0.704435194327761</v>
      </c>
      <c r="AR36" s="17">
        <v>29.4726795196533</v>
      </c>
      <c r="AS36" s="18">
        <v>24.0886058807373</v>
      </c>
      <c r="AU36" s="13">
        <f t="shared" si="67"/>
        <v>5.4286795196533</v>
      </c>
      <c r="BB36" s="12">
        <f t="shared" si="14"/>
        <v>-1.6986795196533</v>
      </c>
      <c r="BC36" s="12">
        <f t="shared" si="63"/>
        <v>0.308067944989325</v>
      </c>
    </row>
    <row r="37" spans="2:55">
      <c r="B37" s="17">
        <v>25.9890460968018</v>
      </c>
      <c r="C37" s="18">
        <v>25.8857955932617</v>
      </c>
      <c r="E37" s="13">
        <f>B37-25.905</f>
        <v>0.0840460968017567</v>
      </c>
      <c r="L37" s="12">
        <f t="shared" si="52"/>
        <v>-0.844046096801757</v>
      </c>
      <c r="M37" s="12">
        <f t="shared" si="53"/>
        <v>0.557079025409716</v>
      </c>
      <c r="P37" s="17">
        <v>27.2049236297607</v>
      </c>
      <c r="Q37" s="18">
        <v>25.8857955932617</v>
      </c>
      <c r="S37" s="13">
        <f>P37-25.905</f>
        <v>1.29992362976074</v>
      </c>
      <c r="Z37" s="12">
        <f t="shared" si="56"/>
        <v>3.95007637023926</v>
      </c>
      <c r="AA37" s="12">
        <f t="shared" si="57"/>
        <v>15.4557994064966</v>
      </c>
      <c r="AD37" s="17">
        <v>28.5284252166748</v>
      </c>
      <c r="AE37" s="18">
        <v>25.8857955932617</v>
      </c>
      <c r="AG37" s="13">
        <f>AD37-25.905</f>
        <v>2.6234252166748</v>
      </c>
      <c r="AN37" s="12">
        <f t="shared" si="10"/>
        <v>-1.3734252166748</v>
      </c>
      <c r="AO37" s="12">
        <f t="shared" si="60"/>
        <v>0.3859737887375</v>
      </c>
      <c r="AR37" s="17">
        <v>33.4960823059082</v>
      </c>
      <c r="AS37" s="18">
        <v>26.7124614715576</v>
      </c>
      <c r="AU37" s="13">
        <f>AR37-26.693</f>
        <v>6.8030823059082</v>
      </c>
      <c r="BB37" s="12">
        <f t="shared" si="14"/>
        <v>-3.0730823059082</v>
      </c>
      <c r="BC37" s="12">
        <f t="shared" si="63"/>
        <v>0.118825608446531</v>
      </c>
    </row>
    <row r="38" spans="1:55">
      <c r="A38" s="12" t="s">
        <v>4</v>
      </c>
      <c r="B38" s="17">
        <v>25.6287212371826</v>
      </c>
      <c r="C38" s="18">
        <v>25.9727973937988</v>
      </c>
      <c r="D38" s="17">
        <f>AVERAGE(C37:C39)</f>
        <v>25.9050280253092</v>
      </c>
      <c r="E38" s="13">
        <f t="shared" ref="E38:E39" si="68">B38-25.905</f>
        <v>-0.276278762817384</v>
      </c>
      <c r="L38" s="12">
        <f t="shared" si="52"/>
        <v>-0.483721237182616</v>
      </c>
      <c r="M38" s="12">
        <f t="shared" si="53"/>
        <v>0.715130659996023</v>
      </c>
      <c r="O38" s="12" t="s">
        <v>4</v>
      </c>
      <c r="P38" s="17">
        <v>26.9541339874268</v>
      </c>
      <c r="Q38" s="18">
        <v>25.9727973937988</v>
      </c>
      <c r="R38" s="17">
        <f>AVERAGE(Q37:Q39)</f>
        <v>25.9050280253092</v>
      </c>
      <c r="S38" s="13">
        <f t="shared" ref="S38:S39" si="69">P38-25.905</f>
        <v>1.04913398742676</v>
      </c>
      <c r="Z38" s="12">
        <f t="shared" si="56"/>
        <v>4.20086601257324</v>
      </c>
      <c r="AA38" s="12">
        <f t="shared" si="57"/>
        <v>18.3902095351805</v>
      </c>
      <c r="AC38" s="12" t="s">
        <v>4</v>
      </c>
      <c r="AD38" s="17">
        <v>28.2211284637451</v>
      </c>
      <c r="AE38" s="18">
        <v>25.9727973937988</v>
      </c>
      <c r="AF38" s="17">
        <f>AVERAGE(AE37:AE39)</f>
        <v>25.9050280253092</v>
      </c>
      <c r="AG38" s="13">
        <f t="shared" ref="AG38:AG39" si="70">AD38-25.905</f>
        <v>2.31612846374512</v>
      </c>
      <c r="AN38" s="12">
        <f t="shared" si="10"/>
        <v>-1.06612846374512</v>
      </c>
      <c r="AO38" s="12">
        <f t="shared" si="60"/>
        <v>0.477598938842807</v>
      </c>
      <c r="AQ38" s="12" t="s">
        <v>4</v>
      </c>
      <c r="AR38" s="17">
        <v>32.8855133056641</v>
      </c>
      <c r="AS38" s="18">
        <v>26.7401905059814</v>
      </c>
      <c r="AT38" s="17">
        <f>AVERAGE(AS37:AS39)</f>
        <v>26.6926314036051</v>
      </c>
      <c r="AU38" s="13">
        <f t="shared" ref="AU38:AU39" si="71">AR38-26.693</f>
        <v>6.19251330566406</v>
      </c>
      <c r="BB38" s="12">
        <f t="shared" si="14"/>
        <v>-2.46251330566406</v>
      </c>
      <c r="BC38" s="12">
        <f t="shared" si="63"/>
        <v>0.181430221288069</v>
      </c>
    </row>
    <row r="39" spans="2:55">
      <c r="B39" s="17">
        <v>25.7529907226563</v>
      </c>
      <c r="C39" s="18">
        <v>25.8564910888672</v>
      </c>
      <c r="E39" s="13">
        <f t="shared" si="68"/>
        <v>-0.152009277343751</v>
      </c>
      <c r="L39" s="12">
        <f t="shared" si="52"/>
        <v>-0.607990722656249</v>
      </c>
      <c r="M39" s="12">
        <f t="shared" si="53"/>
        <v>0.656109846439209</v>
      </c>
      <c r="P39" s="17">
        <v>27.0474109649658</v>
      </c>
      <c r="Q39" s="18">
        <v>25.8564910888672</v>
      </c>
      <c r="S39" s="13">
        <f t="shared" si="69"/>
        <v>1.14241096496582</v>
      </c>
      <c r="Z39" s="12">
        <f t="shared" si="56"/>
        <v>4.10758903503418</v>
      </c>
      <c r="AA39" s="12">
        <f t="shared" si="57"/>
        <v>17.2388189849004</v>
      </c>
      <c r="AD39" s="17">
        <v>28.5518360137939</v>
      </c>
      <c r="AE39" s="18">
        <v>25.8564910888672</v>
      </c>
      <c r="AG39" s="13">
        <f t="shared" si="70"/>
        <v>2.64683601379394</v>
      </c>
      <c r="AN39" s="12">
        <f t="shared" si="10"/>
        <v>-1.39683601379394</v>
      </c>
      <c r="AO39" s="12">
        <f t="shared" si="60"/>
        <v>0.379761086142955</v>
      </c>
      <c r="AR39" s="17">
        <v>32.5673446655273</v>
      </c>
      <c r="AS39" s="18">
        <v>26.6252422332764</v>
      </c>
      <c r="AU39" s="13">
        <f t="shared" si="71"/>
        <v>5.87434466552734</v>
      </c>
      <c r="BB39" s="12">
        <f t="shared" si="14"/>
        <v>-2.14434466552734</v>
      </c>
      <c r="BC39" s="12">
        <f t="shared" si="63"/>
        <v>0.226197569774787</v>
      </c>
    </row>
    <row r="40" spans="2:55">
      <c r="B40" s="17">
        <v>27.9089603424072</v>
      </c>
      <c r="C40" s="18">
        <v>23.5317516326904</v>
      </c>
      <c r="E40" s="13">
        <f>B40-23.622</f>
        <v>4.28696034240723</v>
      </c>
      <c r="L40" s="12">
        <f t="shared" si="52"/>
        <v>-5.04696034240723</v>
      </c>
      <c r="M40" s="12">
        <f t="shared" si="53"/>
        <v>0.0302491760849485</v>
      </c>
      <c r="P40" s="17">
        <v>29.0930290222168</v>
      </c>
      <c r="Q40" s="18">
        <v>23.5317516326904</v>
      </c>
      <c r="S40" s="13">
        <f>P40-23.622</f>
        <v>5.4710290222168</v>
      </c>
      <c r="Z40" s="12">
        <f t="shared" si="56"/>
        <v>-0.221029022216797</v>
      </c>
      <c r="AA40" s="12">
        <f t="shared" si="57"/>
        <v>0.857953271094195</v>
      </c>
      <c r="AD40" s="17">
        <v>27.0405597686768</v>
      </c>
      <c r="AE40" s="18">
        <v>23.5317516326904</v>
      </c>
      <c r="AG40" s="13">
        <f>AD40-23.622</f>
        <v>3.41855976867676</v>
      </c>
      <c r="AN40" s="12">
        <f t="shared" si="10"/>
        <v>-2.16855976867676</v>
      </c>
      <c r="AO40" s="12">
        <f t="shared" si="60"/>
        <v>0.222432612251604</v>
      </c>
      <c r="AR40" s="17">
        <v>28.978530883789</v>
      </c>
      <c r="AS40" s="18">
        <v>25.6408519744873</v>
      </c>
      <c r="AU40" s="13">
        <f>AR40-25.89</f>
        <v>3.088530883789</v>
      </c>
      <c r="BB40" s="12">
        <f t="shared" si="14"/>
        <v>0.641469116211002</v>
      </c>
      <c r="BC40" s="12">
        <f t="shared" si="63"/>
        <v>1.55991683558497</v>
      </c>
    </row>
    <row r="41" spans="1:55">
      <c r="A41" s="12" t="s">
        <v>30</v>
      </c>
      <c r="B41" s="17">
        <v>27.7604427337646</v>
      </c>
      <c r="C41" s="18">
        <v>23.5592460632324</v>
      </c>
      <c r="D41" s="17">
        <f>AVERAGE(C40:C42)</f>
        <v>23.6222960154216</v>
      </c>
      <c r="E41" s="13">
        <f t="shared" ref="E41:E42" si="72">B41-23.622</f>
        <v>4.13844273376465</v>
      </c>
      <c r="L41" s="12">
        <f t="shared" si="52"/>
        <v>-4.89844273376465</v>
      </c>
      <c r="M41" s="12">
        <f t="shared" si="53"/>
        <v>0.033529092974155</v>
      </c>
      <c r="O41" s="12" t="s">
        <v>30</v>
      </c>
      <c r="P41" s="17">
        <v>29.260440826416</v>
      </c>
      <c r="Q41" s="18">
        <v>23.5592460632324</v>
      </c>
      <c r="R41" s="17">
        <f>AVERAGE(Q40:Q42)</f>
        <v>23.6222960154216</v>
      </c>
      <c r="S41" s="13">
        <f t="shared" ref="S41:S42" si="73">P41-23.622</f>
        <v>5.63844082641602</v>
      </c>
      <c r="Z41" s="12">
        <f t="shared" si="56"/>
        <v>-0.388440826416016</v>
      </c>
      <c r="AA41" s="12">
        <f t="shared" si="57"/>
        <v>0.763954792532191</v>
      </c>
      <c r="AC41" s="12" t="s">
        <v>30</v>
      </c>
      <c r="AD41" s="17">
        <v>26.9580478668213</v>
      </c>
      <c r="AE41" s="18">
        <v>23.5592460632324</v>
      </c>
      <c r="AF41" s="17">
        <f>AVERAGE(AE40:AE42)</f>
        <v>23.6222960154216</v>
      </c>
      <c r="AG41" s="13">
        <f t="shared" ref="AG41:AG42" si="74">AD41-23.622</f>
        <v>3.33604786682129</v>
      </c>
      <c r="AN41" s="12">
        <f t="shared" si="10"/>
        <v>-2.08604786682129</v>
      </c>
      <c r="AO41" s="12">
        <f t="shared" si="60"/>
        <v>0.235525003920818</v>
      </c>
      <c r="AQ41" s="12" t="s">
        <v>30</v>
      </c>
      <c r="AR41" s="17">
        <v>28.4706764221191</v>
      </c>
      <c r="AS41" s="18">
        <v>25.9192447662354</v>
      </c>
      <c r="AT41" s="17">
        <f>AVERAGE(AS40:AS42)</f>
        <v>25.8895416259766</v>
      </c>
      <c r="AU41" s="13">
        <f t="shared" ref="AU41:AU42" si="75">AR41-25.89</f>
        <v>2.5806764221191</v>
      </c>
      <c r="BB41" s="12">
        <f t="shared" si="14"/>
        <v>1.1493235778809</v>
      </c>
      <c r="BC41" s="12">
        <f t="shared" si="63"/>
        <v>2.21809872234063</v>
      </c>
    </row>
    <row r="42" spans="2:55">
      <c r="B42" s="17">
        <v>24.9869270324707</v>
      </c>
      <c r="C42" s="18">
        <v>23.7758903503418</v>
      </c>
      <c r="E42" s="13">
        <f t="shared" si="72"/>
        <v>1.3649270324707</v>
      </c>
      <c r="L42" s="12">
        <f t="shared" si="52"/>
        <v>-2.1249270324707</v>
      </c>
      <c r="M42" s="12">
        <f t="shared" si="53"/>
        <v>0.229262605977144</v>
      </c>
      <c r="P42" s="17">
        <v>29.3622550964355</v>
      </c>
      <c r="Q42" s="18">
        <v>23.7758903503418</v>
      </c>
      <c r="S42" s="13">
        <f t="shared" si="73"/>
        <v>5.74025509643555</v>
      </c>
      <c r="Z42" s="12">
        <f t="shared" si="56"/>
        <v>-0.490255096435547</v>
      </c>
      <c r="AA42" s="12">
        <f t="shared" si="57"/>
        <v>0.711899209095818</v>
      </c>
      <c r="AD42" s="17">
        <v>26.7711982727051</v>
      </c>
      <c r="AE42" s="18">
        <v>23.7758903503418</v>
      </c>
      <c r="AG42" s="13">
        <f t="shared" si="74"/>
        <v>3.14919827270508</v>
      </c>
      <c r="AN42" s="12">
        <f t="shared" si="10"/>
        <v>-1.89919827270508</v>
      </c>
      <c r="AO42" s="12">
        <f t="shared" si="60"/>
        <v>0.268092307165962</v>
      </c>
      <c r="AR42" s="17">
        <v>29.0170745849609</v>
      </c>
      <c r="AS42" s="18">
        <v>26.108528137207</v>
      </c>
      <c r="AU42" s="13">
        <f t="shared" si="75"/>
        <v>3.1270745849609</v>
      </c>
      <c r="BB42" s="12">
        <f t="shared" si="14"/>
        <v>0.602925415039102</v>
      </c>
      <c r="BC42" s="12">
        <f t="shared" si="63"/>
        <v>1.51879316867589</v>
      </c>
    </row>
    <row r="44" spans="1:49">
      <c r="A44" s="15" t="s">
        <v>12</v>
      </c>
      <c r="G44" s="12" t="s">
        <v>0</v>
      </c>
      <c r="O44" s="15" t="s">
        <v>13</v>
      </c>
      <c r="U44" s="12" t="s">
        <v>0</v>
      </c>
      <c r="AC44" s="15" t="s">
        <v>14</v>
      </c>
      <c r="AI44" s="12" t="s">
        <v>0</v>
      </c>
      <c r="AQ44" s="15" t="s">
        <v>15</v>
      </c>
      <c r="AW44" s="12" t="s">
        <v>0</v>
      </c>
    </row>
    <row r="45" ht="15.75" spans="1:55">
      <c r="A45" s="12" t="s">
        <v>21</v>
      </c>
      <c r="B45" s="16" t="s">
        <v>22</v>
      </c>
      <c r="C45" s="12" t="s">
        <v>23</v>
      </c>
      <c r="D45" s="16" t="s">
        <v>24</v>
      </c>
      <c r="E45" s="13" t="s">
        <v>25</v>
      </c>
      <c r="G45" s="12" t="s">
        <v>22</v>
      </c>
      <c r="H45" s="12" t="s">
        <v>23</v>
      </c>
      <c r="I45" s="16" t="s">
        <v>24</v>
      </c>
      <c r="J45" s="13" t="s">
        <v>26</v>
      </c>
      <c r="K45" s="12" t="s">
        <v>27</v>
      </c>
      <c r="L45" s="20" t="s">
        <v>28</v>
      </c>
      <c r="M45" s="12" t="s">
        <v>29</v>
      </c>
      <c r="O45" s="12" t="s">
        <v>21</v>
      </c>
      <c r="P45" s="16" t="s">
        <v>22</v>
      </c>
      <c r="Q45" s="12" t="s">
        <v>23</v>
      </c>
      <c r="R45" s="16" t="s">
        <v>24</v>
      </c>
      <c r="S45" s="13" t="s">
        <v>25</v>
      </c>
      <c r="U45" s="12" t="s">
        <v>22</v>
      </c>
      <c r="V45" s="12" t="s">
        <v>23</v>
      </c>
      <c r="W45" s="16" t="s">
        <v>24</v>
      </c>
      <c r="X45" s="13" t="s">
        <v>26</v>
      </c>
      <c r="Y45" s="12" t="s">
        <v>27</v>
      </c>
      <c r="Z45" s="20" t="s">
        <v>28</v>
      </c>
      <c r="AA45" s="12" t="s">
        <v>29</v>
      </c>
      <c r="AC45" s="12" t="s">
        <v>21</v>
      </c>
      <c r="AD45" s="16" t="s">
        <v>22</v>
      </c>
      <c r="AE45" s="12" t="s">
        <v>23</v>
      </c>
      <c r="AF45" s="16" t="s">
        <v>24</v>
      </c>
      <c r="AG45" s="13" t="s">
        <v>25</v>
      </c>
      <c r="AI45" s="12" t="s">
        <v>22</v>
      </c>
      <c r="AJ45" s="12" t="s">
        <v>23</v>
      </c>
      <c r="AK45" s="16" t="s">
        <v>24</v>
      </c>
      <c r="AL45" s="13" t="s">
        <v>26</v>
      </c>
      <c r="AM45" s="12" t="s">
        <v>27</v>
      </c>
      <c r="AN45" s="20" t="s">
        <v>28</v>
      </c>
      <c r="AO45" s="12" t="s">
        <v>29</v>
      </c>
      <c r="AQ45" s="12" t="s">
        <v>21</v>
      </c>
      <c r="AR45" s="16" t="s">
        <v>22</v>
      </c>
      <c r="AS45" s="12" t="s">
        <v>23</v>
      </c>
      <c r="AT45" s="16" t="s">
        <v>24</v>
      </c>
      <c r="AU45" s="13" t="s">
        <v>25</v>
      </c>
      <c r="AW45" s="12" t="s">
        <v>22</v>
      </c>
      <c r="AX45" s="12" t="s">
        <v>23</v>
      </c>
      <c r="AY45" s="16" t="s">
        <v>24</v>
      </c>
      <c r="AZ45" s="13" t="s">
        <v>26</v>
      </c>
      <c r="BA45" s="12" t="s">
        <v>27</v>
      </c>
      <c r="BB45" s="20" t="s">
        <v>28</v>
      </c>
      <c r="BC45" s="12" t="s">
        <v>29</v>
      </c>
    </row>
    <row r="46" spans="2:55">
      <c r="B46" s="17">
        <v>26.5415802001953</v>
      </c>
      <c r="C46" s="18">
        <v>24.9587650299072</v>
      </c>
      <c r="E46" s="13">
        <f>B46-25.07</f>
        <v>1.47158020019531</v>
      </c>
      <c r="G46" s="17">
        <v>25.9617309570313</v>
      </c>
      <c r="H46" s="17">
        <v>21.7720108032227</v>
      </c>
      <c r="J46" s="13">
        <f>G46-21.963</f>
        <v>3.99873095703125</v>
      </c>
      <c r="L46" s="13">
        <f>(E46-4.05)*-1</f>
        <v>2.57841979980469</v>
      </c>
      <c r="M46" s="12">
        <f>POWER(2,L46)</f>
        <v>5.97285127883668</v>
      </c>
      <c r="P46" s="17">
        <v>28.8976192474365</v>
      </c>
      <c r="Q46" s="18">
        <v>24.9587650299072</v>
      </c>
      <c r="S46" s="13">
        <f>P46-25.07</f>
        <v>3.8276192474365</v>
      </c>
      <c r="U46" s="17">
        <v>25.6505313491821</v>
      </c>
      <c r="V46" s="17">
        <v>21.7720108032227</v>
      </c>
      <c r="X46" s="13">
        <f>U46-21.936</f>
        <v>3.7145313491821</v>
      </c>
      <c r="Z46" s="13">
        <f>(S46-3.53)*-1</f>
        <v>-0.297619247436498</v>
      </c>
      <c r="AA46" s="12">
        <f>POWER(2,Z46)</f>
        <v>0.813593891519668</v>
      </c>
      <c r="AD46" s="17">
        <v>26.2407741546631</v>
      </c>
      <c r="AE46" s="18">
        <v>24.9587650299072</v>
      </c>
      <c r="AG46" s="13">
        <f>AD46-25.07</f>
        <v>1.17077415466309</v>
      </c>
      <c r="AI46" s="17">
        <v>25.5649585723877</v>
      </c>
      <c r="AJ46" s="17">
        <v>21.7720108032227</v>
      </c>
      <c r="AL46" s="13">
        <f>AI46-21.963</f>
        <v>3.60195857238769</v>
      </c>
      <c r="AN46" s="12">
        <f>(AG46-3.56)*-1</f>
        <v>2.38922584533691</v>
      </c>
      <c r="AO46" s="12">
        <f>POWER(2,AN46)</f>
        <v>5.23876172516905</v>
      </c>
      <c r="AR46" s="17">
        <v>26.9004306793213</v>
      </c>
      <c r="AS46" s="18">
        <v>24.9587650299072</v>
      </c>
      <c r="AU46" s="13">
        <f>AR46-25.07</f>
        <v>1.83043067932129</v>
      </c>
      <c r="AW46" s="17">
        <v>25.2269611740112</v>
      </c>
      <c r="AX46" s="17">
        <v>21.7720108032227</v>
      </c>
      <c r="AZ46" s="13">
        <f>AW46-21.963</f>
        <v>3.2639611740112</v>
      </c>
      <c r="BB46" s="14">
        <f>(AU46-3.27)*-1</f>
        <v>1.43956932067871</v>
      </c>
      <c r="BC46" s="12">
        <f>POWER(2,BB46)</f>
        <v>2.71239881745216</v>
      </c>
    </row>
    <row r="47" spans="1:55">
      <c r="A47" s="12" t="s">
        <v>2</v>
      </c>
      <c r="B47" s="17">
        <v>26.6116333007813</v>
      </c>
      <c r="C47" s="18">
        <v>25.1279411315918</v>
      </c>
      <c r="D47" s="17">
        <f>AVERAGE(C46:C48)</f>
        <v>25.0697129567464</v>
      </c>
      <c r="E47" s="13">
        <f t="shared" ref="E47:E48" si="76">B47-25.07</f>
        <v>1.54163330078125</v>
      </c>
      <c r="G47" s="17">
        <v>26.1706962585449</v>
      </c>
      <c r="H47" s="17">
        <v>21.96266746521</v>
      </c>
      <c r="I47" s="17">
        <f>H46:H48</f>
        <v>21.96266746521</v>
      </c>
      <c r="J47" s="13">
        <f t="shared" ref="J47:J48" si="77">G47-21.963</f>
        <v>4.20769625854492</v>
      </c>
      <c r="K47" s="13">
        <f>AVERAGE(J46:J48)</f>
        <v>4.04958023579915</v>
      </c>
      <c r="L47" s="13">
        <f t="shared" ref="L47:L57" si="78">(E47-4.05)*-1</f>
        <v>2.50836669921875</v>
      </c>
      <c r="M47" s="12">
        <f t="shared" ref="M47:M57" si="79">POWER(2,L47)</f>
        <v>5.68975566091743</v>
      </c>
      <c r="O47" s="12" t="s">
        <v>2</v>
      </c>
      <c r="P47" s="17">
        <v>28.5991878509521</v>
      </c>
      <c r="Q47" s="18">
        <v>25.1279411315918</v>
      </c>
      <c r="R47" s="17">
        <f>AVERAGE(Q46:Q48)</f>
        <v>25.0697129567464</v>
      </c>
      <c r="S47" s="13">
        <f t="shared" ref="S47:S48" si="80">P47-25.07</f>
        <v>3.5291878509521</v>
      </c>
      <c r="U47" s="17">
        <v>24.8051134918212</v>
      </c>
      <c r="V47" s="17">
        <v>21.96266746521</v>
      </c>
      <c r="W47" s="17">
        <f>V46:V48</f>
        <v>21.96266746521</v>
      </c>
      <c r="X47" s="13">
        <f t="shared" ref="X47:X48" si="81">U47-21.936</f>
        <v>2.8691134918212</v>
      </c>
      <c r="Y47" s="13">
        <f>AVERAGE(X46:X48)</f>
        <v>3.53359325307177</v>
      </c>
      <c r="Z47" s="13">
        <f t="shared" ref="Z47:Z57" si="82">(S47-3.53)*-1</f>
        <v>0.000812149047901389</v>
      </c>
      <c r="AA47" s="12">
        <f t="shared" ref="AA47:AA57" si="83">POWER(2,Z47)</f>
        <v>1.00056309730254</v>
      </c>
      <c r="AC47" s="12" t="s">
        <v>2</v>
      </c>
      <c r="AD47" s="17">
        <v>26.2509059906006</v>
      </c>
      <c r="AE47" s="18">
        <v>25.1279411315918</v>
      </c>
      <c r="AF47" s="17">
        <f>AVERAGE(AE46:AE48)</f>
        <v>25.0697129567464</v>
      </c>
      <c r="AG47" s="13">
        <f t="shared" ref="AG47:AG48" si="84">AD47-25.07</f>
        <v>1.18090599060059</v>
      </c>
      <c r="AI47" s="17">
        <v>25.3759479522705</v>
      </c>
      <c r="AJ47" s="17">
        <v>21.96266746521</v>
      </c>
      <c r="AK47" s="17">
        <f>AJ46:AJ48</f>
        <v>21.96266746521</v>
      </c>
      <c r="AL47" s="13">
        <f t="shared" ref="AL47:AL48" si="85">AI47-21.963</f>
        <v>3.41294795227051</v>
      </c>
      <c r="AM47" s="13">
        <f>AVERAGE(AL46:AL48)</f>
        <v>3.55983377329507</v>
      </c>
      <c r="AN47" s="12">
        <f t="shared" ref="AN47:AN57" si="86">(AG47-3.56)*-1</f>
        <v>2.37909400939941</v>
      </c>
      <c r="AO47" s="12">
        <f t="shared" ref="AO47:AO57" si="87">POWER(2,AN47)</f>
        <v>5.20209955618256</v>
      </c>
      <c r="AQ47" s="12" t="s">
        <v>2</v>
      </c>
      <c r="AR47" s="17">
        <v>26.950325012207</v>
      </c>
      <c r="AS47" s="18">
        <v>25.1279411315918</v>
      </c>
      <c r="AT47" s="17">
        <f>AVERAGE(AS46:AS48)</f>
        <v>25.0697129567464</v>
      </c>
      <c r="AU47" s="13">
        <f t="shared" ref="AU47:AU48" si="88">AR47-25.07</f>
        <v>1.88032501220703</v>
      </c>
      <c r="AW47" s="17">
        <v>25.3696117401123</v>
      </c>
      <c r="AX47" s="17">
        <v>21.96266746521</v>
      </c>
      <c r="AY47" s="17">
        <f>AX46:AX48</f>
        <v>21.96266746521</v>
      </c>
      <c r="AZ47" s="13">
        <f t="shared" ref="AZ47:AZ48" si="89">AW47-21.963</f>
        <v>3.4066117401123</v>
      </c>
      <c r="BA47" s="13">
        <f>AVERAGE(AZ46:AZ48)</f>
        <v>3.26612026723225</v>
      </c>
      <c r="BB47" s="14">
        <f t="shared" ref="BB47:BB57" si="90">(AU47-3.27)*-1</f>
        <v>1.38967498779297</v>
      </c>
      <c r="BC47" s="12">
        <f t="shared" ref="BC47:BC57" si="91">POWER(2,BB47)</f>
        <v>2.62019645997054</v>
      </c>
    </row>
    <row r="48" spans="2:55">
      <c r="B48" s="17">
        <v>26.2905941009521</v>
      </c>
      <c r="C48" s="18">
        <v>25.1224327087402</v>
      </c>
      <c r="E48" s="13">
        <f t="shared" si="76"/>
        <v>1.22059410095215</v>
      </c>
      <c r="G48" s="17">
        <v>25.9053134918213</v>
      </c>
      <c r="H48" s="17">
        <v>21.7737503051758</v>
      </c>
      <c r="J48" s="13">
        <f t="shared" si="77"/>
        <v>3.94231349182129</v>
      </c>
      <c r="L48" s="13">
        <f t="shared" si="78"/>
        <v>2.82940589904785</v>
      </c>
      <c r="M48" s="12">
        <f t="shared" si="79"/>
        <v>7.10781385310309</v>
      </c>
      <c r="P48" s="17">
        <v>28.0853481292724</v>
      </c>
      <c r="Q48" s="18">
        <v>25.1224327087402</v>
      </c>
      <c r="S48" s="13">
        <f t="shared" si="80"/>
        <v>3.0153481292724</v>
      </c>
      <c r="U48" s="17">
        <v>25.953134918212</v>
      </c>
      <c r="V48" s="17">
        <v>21.7737503051758</v>
      </c>
      <c r="X48" s="13">
        <f t="shared" si="81"/>
        <v>4.017134918212</v>
      </c>
      <c r="Z48" s="13">
        <f t="shared" si="82"/>
        <v>0.5146518707276</v>
      </c>
      <c r="AA48" s="12">
        <f t="shared" si="83"/>
        <v>1.42864935816263</v>
      </c>
      <c r="AD48" s="17">
        <v>26.1869831085205</v>
      </c>
      <c r="AE48" s="18">
        <v>25.1224327087402</v>
      </c>
      <c r="AG48" s="13">
        <f t="shared" si="84"/>
        <v>1.11698310852051</v>
      </c>
      <c r="AI48" s="17">
        <v>25.627594795227</v>
      </c>
      <c r="AJ48" s="17">
        <v>21.7737503051758</v>
      </c>
      <c r="AL48" s="13">
        <f t="shared" si="85"/>
        <v>3.664594795227</v>
      </c>
      <c r="AN48" s="12">
        <f t="shared" si="86"/>
        <v>2.44301689147949</v>
      </c>
      <c r="AO48" s="12">
        <f t="shared" si="87"/>
        <v>5.43777663427319</v>
      </c>
      <c r="AR48" s="17">
        <v>26.6240711212158</v>
      </c>
      <c r="AS48" s="18">
        <v>25.1224327087402</v>
      </c>
      <c r="AU48" s="13">
        <f t="shared" si="88"/>
        <v>1.55407112121582</v>
      </c>
      <c r="AW48" s="17">
        <v>25.0907878875732</v>
      </c>
      <c r="AX48" s="17">
        <v>21.7737503051758</v>
      </c>
      <c r="AZ48" s="13">
        <f t="shared" si="89"/>
        <v>3.12778788757324</v>
      </c>
      <c r="BB48" s="14">
        <f t="shared" si="90"/>
        <v>1.71592887878418</v>
      </c>
      <c r="BC48" s="12">
        <f t="shared" si="91"/>
        <v>3.2850808528409</v>
      </c>
    </row>
    <row r="49" spans="2:55">
      <c r="B49" s="17">
        <v>27.6919116973877</v>
      </c>
      <c r="C49" s="18">
        <v>25.1557140350342</v>
      </c>
      <c r="E49" s="13">
        <f>B49-25.169</f>
        <v>2.52291169738769</v>
      </c>
      <c r="L49" s="13">
        <f t="shared" si="78"/>
        <v>1.5270883026123</v>
      </c>
      <c r="M49" s="12">
        <f t="shared" si="79"/>
        <v>2.88203589220323</v>
      </c>
      <c r="P49" s="17">
        <v>31.1141204833984</v>
      </c>
      <c r="Q49" s="18">
        <v>25.1557140350342</v>
      </c>
      <c r="S49" s="13">
        <f>P49-25.169</f>
        <v>5.94512048339844</v>
      </c>
      <c r="Z49" s="13">
        <f t="shared" si="82"/>
        <v>-2.41512048339844</v>
      </c>
      <c r="AA49" s="12">
        <f t="shared" si="83"/>
        <v>0.187489215271074</v>
      </c>
      <c r="AD49" s="17">
        <v>27.5493049621582</v>
      </c>
      <c r="AE49" s="18">
        <v>25.1557140350342</v>
      </c>
      <c r="AG49" s="13">
        <f>AD49-25.169</f>
        <v>2.3803049621582</v>
      </c>
      <c r="AN49" s="12">
        <f t="shared" si="86"/>
        <v>1.1796950378418</v>
      </c>
      <c r="AO49" s="12">
        <f t="shared" si="87"/>
        <v>2.26528887492438</v>
      </c>
      <c r="AR49" s="17">
        <v>28.0582504272461</v>
      </c>
      <c r="AS49" s="18">
        <v>25.1557140350342</v>
      </c>
      <c r="AU49" s="13">
        <f>AR49-25.1669</f>
        <v>2.8913504272461</v>
      </c>
      <c r="BB49" s="14">
        <f t="shared" si="90"/>
        <v>0.378649572753905</v>
      </c>
      <c r="BC49" s="12">
        <f t="shared" si="91"/>
        <v>1.30012431104241</v>
      </c>
    </row>
    <row r="50" spans="1:55">
      <c r="A50" s="12" t="s">
        <v>3</v>
      </c>
      <c r="B50" s="17">
        <v>27.434642791748</v>
      </c>
      <c r="C50" s="18">
        <v>25.3049259185791</v>
      </c>
      <c r="D50" s="17">
        <f>AVERAGE(C49:C51)</f>
        <v>25.1691068013509</v>
      </c>
      <c r="E50" s="13">
        <f t="shared" ref="E50:E51" si="92">B50-25.169</f>
        <v>2.26564279174805</v>
      </c>
      <c r="L50" s="13">
        <f t="shared" si="78"/>
        <v>1.78435720825195</v>
      </c>
      <c r="M50" s="12">
        <f t="shared" si="79"/>
        <v>3.44464953574389</v>
      </c>
      <c r="O50" s="12" t="s">
        <v>3</v>
      </c>
      <c r="P50" s="17">
        <v>33.2887649536133</v>
      </c>
      <c r="Q50" s="18">
        <v>25.3049259185791</v>
      </c>
      <c r="R50" s="17">
        <f>AVERAGE(Q49:Q51)</f>
        <v>25.1691068013509</v>
      </c>
      <c r="S50" s="13">
        <f t="shared" ref="S50:S51" si="93">P50-25.169</f>
        <v>8.11976495361328</v>
      </c>
      <c r="Z50" s="13">
        <f t="shared" si="82"/>
        <v>-4.58976495361328</v>
      </c>
      <c r="AA50" s="12">
        <f t="shared" si="83"/>
        <v>0.0415281969855167</v>
      </c>
      <c r="AC50" s="12" t="s">
        <v>3</v>
      </c>
      <c r="AD50" s="17">
        <v>27.5652713775635</v>
      </c>
      <c r="AE50" s="18">
        <v>25.3049259185791</v>
      </c>
      <c r="AF50" s="17">
        <f>AVERAGE(AE49:AE51)</f>
        <v>25.1691068013509</v>
      </c>
      <c r="AG50" s="13">
        <f t="shared" ref="AG50:AG51" si="94">AD50-25.169</f>
        <v>2.39627137756348</v>
      </c>
      <c r="AN50" s="12">
        <f t="shared" si="86"/>
        <v>1.16372862243652</v>
      </c>
      <c r="AO50" s="12">
        <f t="shared" si="87"/>
        <v>2.24035696731472</v>
      </c>
      <c r="AQ50" s="12" t="s">
        <v>3</v>
      </c>
      <c r="AR50" s="17">
        <v>28.0480556488037</v>
      </c>
      <c r="AS50" s="18">
        <v>25.3049259185791</v>
      </c>
      <c r="AT50" s="17">
        <f>AVERAGE(AS49:AS51)</f>
        <v>25.1691068013509</v>
      </c>
      <c r="AU50" s="13">
        <f t="shared" ref="AU50:AU51" si="95">AR50-25.1669</f>
        <v>2.88115564880371</v>
      </c>
      <c r="BB50" s="14">
        <f t="shared" si="90"/>
        <v>0.388844351196287</v>
      </c>
      <c r="BC50" s="12">
        <f t="shared" si="91"/>
        <v>1.30934415355716</v>
      </c>
    </row>
    <row r="51" spans="2:55">
      <c r="B51" s="17">
        <v>27.6229190826416</v>
      </c>
      <c r="C51" s="18">
        <v>25.0466804504395</v>
      </c>
      <c r="E51" s="13">
        <f t="shared" si="92"/>
        <v>2.4539190826416</v>
      </c>
      <c r="L51" s="13">
        <f t="shared" si="78"/>
        <v>1.5960809173584</v>
      </c>
      <c r="M51" s="12">
        <f t="shared" si="79"/>
        <v>3.02320941655517</v>
      </c>
      <c r="P51" s="17">
        <v>31.37744140625</v>
      </c>
      <c r="Q51" s="18">
        <v>25.0466804504395</v>
      </c>
      <c r="S51" s="13">
        <f t="shared" si="93"/>
        <v>6.20844140625</v>
      </c>
      <c r="Z51" s="13">
        <f t="shared" si="82"/>
        <v>-2.67844140625</v>
      </c>
      <c r="AA51" s="12">
        <f t="shared" si="83"/>
        <v>0.156209986581877</v>
      </c>
      <c r="AD51" s="17">
        <v>27.928201675415</v>
      </c>
      <c r="AE51" s="18">
        <v>25.0466804504395</v>
      </c>
      <c r="AG51" s="13">
        <f t="shared" si="94"/>
        <v>2.75920167541504</v>
      </c>
      <c r="AN51" s="12">
        <f t="shared" si="86"/>
        <v>0.800798324584961</v>
      </c>
      <c r="AO51" s="12">
        <f t="shared" si="87"/>
        <v>1.74206484271972</v>
      </c>
      <c r="AR51" s="17">
        <v>28.1906661987305</v>
      </c>
      <c r="AS51" s="18">
        <v>25.0466804504395</v>
      </c>
      <c r="AU51" s="13">
        <f t="shared" si="95"/>
        <v>3.02376619873047</v>
      </c>
      <c r="BB51" s="14">
        <f t="shared" si="90"/>
        <v>0.24623380126953</v>
      </c>
      <c r="BC51" s="12">
        <f t="shared" si="91"/>
        <v>1.1861067027358</v>
      </c>
    </row>
    <row r="52" spans="2:55">
      <c r="B52" s="17">
        <v>25.5797367095947</v>
      </c>
      <c r="C52" s="18">
        <v>24.2851238250732</v>
      </c>
      <c r="E52" s="13">
        <f>B52-24.138</f>
        <v>1.44173670959472</v>
      </c>
      <c r="L52" s="13">
        <f t="shared" si="78"/>
        <v>2.60826329040527</v>
      </c>
      <c r="M52" s="12">
        <f t="shared" si="79"/>
        <v>6.09769204253352</v>
      </c>
      <c r="P52" s="17">
        <v>26.9255874633789</v>
      </c>
      <c r="Q52" s="18">
        <v>24.2851238250732</v>
      </c>
      <c r="S52" s="13">
        <f>P52-24.138</f>
        <v>2.7875874633789</v>
      </c>
      <c r="Z52" s="13">
        <f t="shared" si="82"/>
        <v>0.742412536621102</v>
      </c>
      <c r="AA52" s="12">
        <f t="shared" si="83"/>
        <v>1.67297111517925</v>
      </c>
      <c r="AD52" s="17">
        <v>26.252628326416</v>
      </c>
      <c r="AE52" s="18">
        <v>24.2851238250732</v>
      </c>
      <c r="AG52" s="13">
        <f>AD52-24.138</f>
        <v>2.11462832641601</v>
      </c>
      <c r="AN52" s="12">
        <f t="shared" si="86"/>
        <v>1.44537167358399</v>
      </c>
      <c r="AO52" s="12">
        <f t="shared" si="87"/>
        <v>2.72332973908622</v>
      </c>
      <c r="AR52" s="17">
        <v>25.6365394592285</v>
      </c>
      <c r="AS52" s="18">
        <v>24.2851238250732</v>
      </c>
      <c r="AU52" s="13">
        <f>AR52-24.138</f>
        <v>1.49853945922851</v>
      </c>
      <c r="BB52" s="14">
        <f t="shared" si="90"/>
        <v>1.77146054077149</v>
      </c>
      <c r="BC52" s="12">
        <f t="shared" si="91"/>
        <v>3.4139940423591</v>
      </c>
    </row>
    <row r="53" spans="1:55">
      <c r="A53" s="12" t="s">
        <v>4</v>
      </c>
      <c r="B53" s="17">
        <v>25.5067901611328</v>
      </c>
      <c r="C53" s="18">
        <v>24.1833744049072</v>
      </c>
      <c r="D53" s="17">
        <f>AVERAGE(C52:C54)</f>
        <v>24.1376317342122</v>
      </c>
      <c r="E53" s="13">
        <f t="shared" ref="E53:E54" si="96">B53-24.138</f>
        <v>1.36879016113281</v>
      </c>
      <c r="L53" s="13">
        <f t="shared" si="78"/>
        <v>2.68120983886719</v>
      </c>
      <c r="M53" s="12">
        <f t="shared" si="79"/>
        <v>6.41393546925928</v>
      </c>
      <c r="O53" s="12" t="s">
        <v>4</v>
      </c>
      <c r="P53" s="17">
        <v>27.2051792144775</v>
      </c>
      <c r="Q53" s="18">
        <v>24.1833744049072</v>
      </c>
      <c r="R53" s="17">
        <f>AVERAGE(Q52:Q54)</f>
        <v>24.1376317342122</v>
      </c>
      <c r="S53" s="13">
        <f t="shared" ref="S53:S54" si="97">P53-24.138</f>
        <v>3.0671792144775</v>
      </c>
      <c r="Z53" s="13">
        <f t="shared" si="82"/>
        <v>0.462820785522501</v>
      </c>
      <c r="AA53" s="12">
        <f t="shared" si="83"/>
        <v>1.37823393535194</v>
      </c>
      <c r="AC53" s="12" t="s">
        <v>4</v>
      </c>
      <c r="AD53" s="17">
        <v>26.210693359375</v>
      </c>
      <c r="AE53" s="18">
        <v>24.1833744049072</v>
      </c>
      <c r="AF53" s="17">
        <f>AVERAGE(AE52:AE54)</f>
        <v>24.1376317342122</v>
      </c>
      <c r="AG53" s="13">
        <f t="shared" ref="AG53:AG54" si="98">AD53-24.138</f>
        <v>2.072693359375</v>
      </c>
      <c r="AN53" s="12">
        <f t="shared" si="86"/>
        <v>1.487306640625</v>
      </c>
      <c r="AO53" s="12">
        <f t="shared" si="87"/>
        <v>2.80365074262851</v>
      </c>
      <c r="AQ53" s="12" t="s">
        <v>4</v>
      </c>
      <c r="AR53" s="17">
        <v>26.3153762817383</v>
      </c>
      <c r="AS53" s="18">
        <v>24.1833744049072</v>
      </c>
      <c r="AT53" s="17">
        <f>AVERAGE(AS52:AS54)</f>
        <v>24.1376317342122</v>
      </c>
      <c r="AU53" s="13">
        <f t="shared" ref="AU53:AU54" si="99">AR53-24.138</f>
        <v>2.17737628173828</v>
      </c>
      <c r="BB53" s="14">
        <f t="shared" si="90"/>
        <v>1.09262371826172</v>
      </c>
      <c r="BC53" s="12">
        <f t="shared" si="91"/>
        <v>2.13261526333746</v>
      </c>
    </row>
    <row r="54" spans="2:55">
      <c r="B54" s="17">
        <v>25.4108715057373</v>
      </c>
      <c r="C54" s="18">
        <v>23.9443969726563</v>
      </c>
      <c r="E54" s="13">
        <f t="shared" si="96"/>
        <v>1.2728715057373</v>
      </c>
      <c r="L54" s="13">
        <f t="shared" si="78"/>
        <v>2.7771284942627</v>
      </c>
      <c r="M54" s="12">
        <f t="shared" si="79"/>
        <v>6.8548661426018</v>
      </c>
      <c r="P54" s="17">
        <v>27.0594062805175</v>
      </c>
      <c r="Q54" s="18">
        <v>23.9443969726563</v>
      </c>
      <c r="S54" s="13">
        <f t="shared" si="97"/>
        <v>2.9214062805175</v>
      </c>
      <c r="Z54" s="13">
        <f t="shared" si="82"/>
        <v>0.608593719482502</v>
      </c>
      <c r="AA54" s="12">
        <f t="shared" si="83"/>
        <v>1.52477219834327</v>
      </c>
      <c r="AD54" s="17">
        <v>26.2076854705811</v>
      </c>
      <c r="AE54" s="18">
        <v>23.9443969726563</v>
      </c>
      <c r="AG54" s="13">
        <f t="shared" si="98"/>
        <v>2.06968547058105</v>
      </c>
      <c r="AN54" s="12">
        <f t="shared" si="86"/>
        <v>1.49031452941895</v>
      </c>
      <c r="AO54" s="12">
        <f t="shared" si="87"/>
        <v>2.8095021988396</v>
      </c>
      <c r="AR54" s="17">
        <v>26.23459815979</v>
      </c>
      <c r="AS54" s="18">
        <v>23.9443969726563</v>
      </c>
      <c r="AU54" s="13">
        <f t="shared" si="99"/>
        <v>2.09659815979004</v>
      </c>
      <c r="BB54" s="14">
        <f t="shared" si="90"/>
        <v>1.17340184020996</v>
      </c>
      <c r="BC54" s="12">
        <f t="shared" si="91"/>
        <v>2.25542895137833</v>
      </c>
    </row>
    <row r="55" spans="2:55">
      <c r="B55" s="17">
        <v>27.6679763793945</v>
      </c>
      <c r="C55" s="18">
        <v>24.5568008422852</v>
      </c>
      <c r="E55" s="13">
        <f>B55-24.63</f>
        <v>3.03797637939453</v>
      </c>
      <c r="L55" s="13">
        <f t="shared" si="78"/>
        <v>1.01202362060547</v>
      </c>
      <c r="M55" s="12">
        <f t="shared" si="79"/>
        <v>2.01673792867373</v>
      </c>
      <c r="P55" s="17">
        <v>26.3114967346191</v>
      </c>
      <c r="Q55" s="18">
        <v>24.5568008422852</v>
      </c>
      <c r="S55" s="13">
        <f>P55-24.63</f>
        <v>1.68149673461914</v>
      </c>
      <c r="Z55" s="13">
        <f t="shared" si="82"/>
        <v>1.84850326538086</v>
      </c>
      <c r="AA55" s="12">
        <f t="shared" si="83"/>
        <v>3.60126375405709</v>
      </c>
      <c r="AD55" s="17">
        <v>26.6764526367188</v>
      </c>
      <c r="AE55" s="18">
        <v>24.5568008422852</v>
      </c>
      <c r="AG55" s="13">
        <f>AD55-24.63</f>
        <v>2.04645263671875</v>
      </c>
      <c r="AN55" s="12">
        <f t="shared" si="86"/>
        <v>1.51354736328125</v>
      </c>
      <c r="AO55" s="12">
        <f t="shared" si="87"/>
        <v>2.85511204494446</v>
      </c>
      <c r="AR55" s="17">
        <v>26.4600944519043</v>
      </c>
      <c r="AS55" s="18">
        <v>24.5568008422852</v>
      </c>
      <c r="AU55" s="13">
        <f>AR55-24.63</f>
        <v>1.8300944519043</v>
      </c>
      <c r="BB55" s="14">
        <f t="shared" si="90"/>
        <v>1.4399055480957</v>
      </c>
      <c r="BC55" s="12">
        <f t="shared" si="91"/>
        <v>2.71303102945939</v>
      </c>
    </row>
    <row r="56" spans="1:55">
      <c r="A56" s="12" t="s">
        <v>30</v>
      </c>
      <c r="B56" s="17">
        <v>27.9092178344727</v>
      </c>
      <c r="C56" s="18">
        <v>24.6137504577637</v>
      </c>
      <c r="D56" s="19">
        <f>AVERAGE(C55:C57)</f>
        <v>24.6299107869466</v>
      </c>
      <c r="E56" s="13">
        <f t="shared" ref="E56:E57" si="100">B56-24.63</f>
        <v>3.27921783447266</v>
      </c>
      <c r="L56" s="13">
        <f t="shared" si="78"/>
        <v>0.770782165527343</v>
      </c>
      <c r="M56" s="12">
        <f t="shared" si="79"/>
        <v>1.70619455615358</v>
      </c>
      <c r="O56" s="12" t="s">
        <v>30</v>
      </c>
      <c r="P56" s="17">
        <v>26.7589530944824</v>
      </c>
      <c r="Q56" s="18">
        <v>24.6137504577637</v>
      </c>
      <c r="R56" s="19">
        <f>AVERAGE(Q55:Q57)</f>
        <v>24.6299107869466</v>
      </c>
      <c r="S56" s="13">
        <f t="shared" ref="S56:S57" si="101">P56-24.63</f>
        <v>2.12895309448242</v>
      </c>
      <c r="Z56" s="13">
        <f t="shared" si="82"/>
        <v>1.40104690551758</v>
      </c>
      <c r="AA56" s="12">
        <f t="shared" si="83"/>
        <v>2.64093154372892</v>
      </c>
      <c r="AC56" s="12" t="s">
        <v>30</v>
      </c>
      <c r="AD56" s="17">
        <v>26.6267547607422</v>
      </c>
      <c r="AE56" s="18">
        <v>24.6137504577637</v>
      </c>
      <c r="AF56" s="19">
        <f>AVERAGE(AE55:AE57)</f>
        <v>24.6299107869466</v>
      </c>
      <c r="AG56" s="13">
        <f t="shared" ref="AG56:AG57" si="102">AD56-24.63</f>
        <v>1.99675476074219</v>
      </c>
      <c r="AN56" s="12">
        <f t="shared" si="86"/>
        <v>1.56324523925781</v>
      </c>
      <c r="AO56" s="12">
        <f t="shared" si="87"/>
        <v>2.95517842609173</v>
      </c>
      <c r="AQ56" s="12" t="s">
        <v>30</v>
      </c>
      <c r="AR56" s="17">
        <v>26.5061111450195</v>
      </c>
      <c r="AS56" s="18">
        <v>24.6137504577637</v>
      </c>
      <c r="AT56" s="19">
        <f>AVERAGE(AS55:AS57)</f>
        <v>24.6299107869466</v>
      </c>
      <c r="AU56" s="13">
        <f t="shared" ref="AU56:AU57" si="103">AR56-24.63</f>
        <v>1.87611114501953</v>
      </c>
      <c r="BB56" s="14">
        <f t="shared" si="90"/>
        <v>1.39388885498047</v>
      </c>
      <c r="BC56" s="12">
        <f t="shared" si="91"/>
        <v>2.62786079648041</v>
      </c>
    </row>
    <row r="57" spans="2:55">
      <c r="B57" s="17">
        <v>27.576042175293</v>
      </c>
      <c r="C57" s="18">
        <v>24.719181060791</v>
      </c>
      <c r="E57" s="13">
        <f t="shared" si="100"/>
        <v>2.94604217529297</v>
      </c>
      <c r="L57" s="13">
        <f t="shared" si="78"/>
        <v>1.10395782470703</v>
      </c>
      <c r="M57" s="12">
        <f t="shared" si="79"/>
        <v>2.14943550887105</v>
      </c>
      <c r="P57" s="17">
        <v>27.6659259796143</v>
      </c>
      <c r="Q57" s="18">
        <v>24.719181060791</v>
      </c>
      <c r="S57" s="13">
        <f t="shared" si="101"/>
        <v>3.03592597961426</v>
      </c>
      <c r="Z57" s="13">
        <f t="shared" si="82"/>
        <v>0.494074020385741</v>
      </c>
      <c r="AA57" s="12">
        <f t="shared" si="83"/>
        <v>1.40841648671357</v>
      </c>
      <c r="AD57" s="17">
        <v>26.8830909729004</v>
      </c>
      <c r="AE57" s="18">
        <v>24.719181060791</v>
      </c>
      <c r="AG57" s="13">
        <f t="shared" si="102"/>
        <v>2.25309097290039</v>
      </c>
      <c r="AN57" s="12">
        <f t="shared" si="86"/>
        <v>1.30690902709961</v>
      </c>
      <c r="AO57" s="12">
        <f t="shared" si="87"/>
        <v>2.47410894106014</v>
      </c>
      <c r="AR57" s="17">
        <v>27.0305671691895</v>
      </c>
      <c r="AS57" s="18">
        <v>24.719181060791</v>
      </c>
      <c r="AU57" s="13">
        <f t="shared" si="103"/>
        <v>2.40056716918945</v>
      </c>
      <c r="BB57" s="14">
        <f t="shared" si="90"/>
        <v>0.869432830810546</v>
      </c>
      <c r="BC57" s="12">
        <f t="shared" si="91"/>
        <v>1.82694452940729</v>
      </c>
    </row>
    <row r="59" ht="15.75" spans="1:55">
      <c r="A59" s="12" t="s">
        <v>31</v>
      </c>
      <c r="B59" s="16" t="s">
        <v>22</v>
      </c>
      <c r="C59" s="12" t="s">
        <v>23</v>
      </c>
      <c r="D59" s="16" t="s">
        <v>24</v>
      </c>
      <c r="E59" s="13" t="s">
        <v>25</v>
      </c>
      <c r="G59" s="12" t="s">
        <v>22</v>
      </c>
      <c r="H59" s="12" t="s">
        <v>23</v>
      </c>
      <c r="I59" s="16" t="s">
        <v>24</v>
      </c>
      <c r="J59" s="13" t="s">
        <v>26</v>
      </c>
      <c r="K59" s="12" t="s">
        <v>27</v>
      </c>
      <c r="L59" s="20" t="s">
        <v>28</v>
      </c>
      <c r="M59" s="12" t="s">
        <v>29</v>
      </c>
      <c r="O59" s="12" t="s">
        <v>31</v>
      </c>
      <c r="P59" s="16" t="s">
        <v>22</v>
      </c>
      <c r="Q59" s="12" t="s">
        <v>23</v>
      </c>
      <c r="R59" s="16" t="s">
        <v>24</v>
      </c>
      <c r="S59" s="13" t="s">
        <v>25</v>
      </c>
      <c r="U59" s="12" t="s">
        <v>22</v>
      </c>
      <c r="V59" s="12" t="s">
        <v>23</v>
      </c>
      <c r="W59" s="16" t="s">
        <v>24</v>
      </c>
      <c r="X59" s="13" t="s">
        <v>26</v>
      </c>
      <c r="Y59" s="12" t="s">
        <v>27</v>
      </c>
      <c r="Z59" s="20" t="s">
        <v>28</v>
      </c>
      <c r="AA59" s="12" t="s">
        <v>29</v>
      </c>
      <c r="AC59" s="12" t="s">
        <v>31</v>
      </c>
      <c r="AD59" s="16" t="s">
        <v>22</v>
      </c>
      <c r="AE59" s="12" t="s">
        <v>23</v>
      </c>
      <c r="AF59" s="16" t="s">
        <v>24</v>
      </c>
      <c r="AG59" s="13" t="s">
        <v>25</v>
      </c>
      <c r="AI59" s="12" t="s">
        <v>22</v>
      </c>
      <c r="AJ59" s="12" t="s">
        <v>23</v>
      </c>
      <c r="AK59" s="16" t="s">
        <v>24</v>
      </c>
      <c r="AL59" s="13" t="s">
        <v>26</v>
      </c>
      <c r="AM59" s="12" t="s">
        <v>27</v>
      </c>
      <c r="AN59" s="20" t="s">
        <v>28</v>
      </c>
      <c r="AO59" s="12" t="s">
        <v>29</v>
      </c>
      <c r="AQ59" s="12" t="s">
        <v>31</v>
      </c>
      <c r="AR59" s="16" t="s">
        <v>22</v>
      </c>
      <c r="AS59" s="12" t="s">
        <v>23</v>
      </c>
      <c r="AT59" s="16" t="s">
        <v>24</v>
      </c>
      <c r="AU59" s="13" t="s">
        <v>25</v>
      </c>
      <c r="AW59" s="12" t="s">
        <v>22</v>
      </c>
      <c r="AX59" s="12" t="s">
        <v>23</v>
      </c>
      <c r="AY59" s="16" t="s">
        <v>24</v>
      </c>
      <c r="AZ59" s="13" t="s">
        <v>26</v>
      </c>
      <c r="BA59" s="12" t="s">
        <v>27</v>
      </c>
      <c r="BB59" s="20" t="s">
        <v>28</v>
      </c>
      <c r="BC59" s="12" t="s">
        <v>29</v>
      </c>
    </row>
    <row r="60" spans="2:55">
      <c r="B60" s="17">
        <v>27.1634273529053</v>
      </c>
      <c r="C60" s="18">
        <v>25.9367618560791</v>
      </c>
      <c r="E60" s="13">
        <f>B60-25.632</f>
        <v>1.53142735290527</v>
      </c>
      <c r="G60" s="17">
        <v>25.9617309570313</v>
      </c>
      <c r="H60" s="17">
        <v>21.7720108032227</v>
      </c>
      <c r="J60" s="13">
        <f>G60-21.963</f>
        <v>3.99873095703125</v>
      </c>
      <c r="L60" s="12">
        <f>(E60-4.05)*-1</f>
        <v>2.51857264709473</v>
      </c>
      <c r="M60" s="12">
        <f>POWER(2,L60)</f>
        <v>5.73014897415785</v>
      </c>
      <c r="P60" s="17">
        <v>28.7314853668213</v>
      </c>
      <c r="Q60" s="18">
        <v>25.9367618560791</v>
      </c>
      <c r="S60" s="13">
        <f>P60-25.632</f>
        <v>3.09948536682129</v>
      </c>
      <c r="U60" s="17">
        <v>25.6505313491821</v>
      </c>
      <c r="V60" s="17">
        <v>21.7720108032227</v>
      </c>
      <c r="X60" s="13">
        <f>U60-21.936</f>
        <v>3.7145313491821</v>
      </c>
      <c r="Z60" s="12">
        <f>(S60-3.53)*-1</f>
        <v>0.430514633178712</v>
      </c>
      <c r="AA60" s="12">
        <f>POWER(2,Z60)</f>
        <v>1.34771424308725</v>
      </c>
      <c r="AD60" s="17">
        <v>28.7723999023438</v>
      </c>
      <c r="AE60" s="18">
        <v>25.9367618560791</v>
      </c>
      <c r="AG60" s="13">
        <f>AD60-25.632</f>
        <v>3.14039990234375</v>
      </c>
      <c r="AI60" s="17">
        <v>25.5649585723877</v>
      </c>
      <c r="AJ60" s="17">
        <v>21.7720108032227</v>
      </c>
      <c r="AL60" s="13">
        <f>AI60-21.963</f>
        <v>3.60195857238769</v>
      </c>
      <c r="AN60" s="12">
        <f>(AG60-3.56)*-1</f>
        <v>0.419600097656252</v>
      </c>
      <c r="AO60" s="12">
        <f>POWER(2,AN60)</f>
        <v>1.33755674446073</v>
      </c>
      <c r="AR60" s="17">
        <v>30.1282936096191</v>
      </c>
      <c r="AS60" s="18">
        <v>25.9367618560791</v>
      </c>
      <c r="AU60" s="13">
        <f>AR60-25.632</f>
        <v>4.4962936096191</v>
      </c>
      <c r="AW60" s="17">
        <v>25.2269611740112</v>
      </c>
      <c r="AX60" s="17">
        <v>21.7720108032227</v>
      </c>
      <c r="AZ60" s="13">
        <f>AW60-21.963</f>
        <v>3.2639611740112</v>
      </c>
      <c r="BB60" s="14">
        <f>(AU60-3.27)*1</f>
        <v>1.2262936096191</v>
      </c>
      <c r="BC60" s="12">
        <f>POWER(2,BB60)</f>
        <v>2.339651433067</v>
      </c>
    </row>
    <row r="61" spans="1:55">
      <c r="A61" s="12" t="s">
        <v>2</v>
      </c>
      <c r="B61" s="17">
        <v>27.1268501281738</v>
      </c>
      <c r="C61" s="18">
        <v>25.6262550354004</v>
      </c>
      <c r="D61" s="17">
        <f>AVERAGE(C60:C62)</f>
        <v>25.6319325764974</v>
      </c>
      <c r="E61" s="13">
        <f t="shared" ref="E61:E62" si="104">B61-25.632</f>
        <v>1.49485012817383</v>
      </c>
      <c r="G61" s="17">
        <v>26.1706962585449</v>
      </c>
      <c r="H61" s="17">
        <v>21.96266746521</v>
      </c>
      <c r="I61" s="17">
        <f>H60:H62</f>
        <v>21.96266746521</v>
      </c>
      <c r="J61" s="13">
        <f t="shared" ref="J61:J62" si="105">G61-21.963</f>
        <v>4.20769625854492</v>
      </c>
      <c r="K61" s="13">
        <f>AVERAGE(J60:J62)</f>
        <v>4.04958023579915</v>
      </c>
      <c r="L61" s="12">
        <f t="shared" ref="L61:L71" si="106">(E61-4.05)*-1</f>
        <v>2.55514987182617</v>
      </c>
      <c r="M61" s="12">
        <f t="shared" ref="M61:M71" si="107">POWER(2,L61)</f>
        <v>5.8772850527783</v>
      </c>
      <c r="O61" s="12" t="s">
        <v>2</v>
      </c>
      <c r="P61" s="17">
        <v>28.9237632751465</v>
      </c>
      <c r="Q61" s="18">
        <v>25.6262550354004</v>
      </c>
      <c r="R61" s="17">
        <f>AVERAGE(Q60:Q62)</f>
        <v>25.6319325764974</v>
      </c>
      <c r="S61" s="13">
        <f t="shared" ref="S61:S62" si="108">P61-25.632</f>
        <v>3.29176327514648</v>
      </c>
      <c r="U61" s="17">
        <v>24.8051134918212</v>
      </c>
      <c r="V61" s="17">
        <v>21.96266746521</v>
      </c>
      <c r="W61" s="17">
        <f>V60:V62</f>
        <v>21.96266746521</v>
      </c>
      <c r="X61" s="13">
        <f t="shared" ref="X61:X62" si="109">U61-21.936</f>
        <v>2.8691134918212</v>
      </c>
      <c r="Y61" s="13">
        <f>AVERAGE(X60:X62)</f>
        <v>3.53359325307177</v>
      </c>
      <c r="Z61" s="12">
        <f t="shared" ref="Z61:Z71" si="110">(S61-3.53)*-1</f>
        <v>0.238236724853517</v>
      </c>
      <c r="AA61" s="12">
        <f t="shared" ref="AA61:AA71" si="111">POWER(2,Z61)</f>
        <v>1.17955012305933</v>
      </c>
      <c r="AC61" s="12" t="s">
        <v>2</v>
      </c>
      <c r="AD61" s="17">
        <v>28.7788486480713</v>
      </c>
      <c r="AE61" s="18">
        <v>25.6262550354004</v>
      </c>
      <c r="AF61" s="17">
        <f>AVERAGE(AE60:AE62)</f>
        <v>25.6319325764974</v>
      </c>
      <c r="AG61" s="13">
        <f t="shared" ref="AG61:AG62" si="112">AD61-25.632</f>
        <v>3.14684864807129</v>
      </c>
      <c r="AI61" s="17">
        <v>25.3759479522705</v>
      </c>
      <c r="AJ61" s="17">
        <v>21.96266746521</v>
      </c>
      <c r="AK61" s="17">
        <f>AJ60:AJ62</f>
        <v>21.96266746521</v>
      </c>
      <c r="AL61" s="13">
        <f t="shared" ref="AL61:AL62" si="113">AI61-21.963</f>
        <v>3.41294795227051</v>
      </c>
      <c r="AM61" s="13">
        <f>AVERAGE(AL60:AL62)</f>
        <v>3.55983377329507</v>
      </c>
      <c r="AN61" s="12">
        <f t="shared" ref="AN61:AN71" si="114">(AG61-3.56)*-1</f>
        <v>0.413151351928712</v>
      </c>
      <c r="AO61" s="12">
        <f t="shared" ref="AO61:AO71" si="115">POWER(2,AN61)</f>
        <v>1.33159130203743</v>
      </c>
      <c r="AQ61" s="12" t="s">
        <v>2</v>
      </c>
      <c r="AR61" s="17">
        <v>30.5192344665527</v>
      </c>
      <c r="AS61" s="18">
        <v>25.6262550354004</v>
      </c>
      <c r="AT61" s="17">
        <f>AVERAGE(AS60:AS62)</f>
        <v>25.6319325764974</v>
      </c>
      <c r="AU61" s="13">
        <f t="shared" ref="AU61:AU62" si="116">AR61-25.632</f>
        <v>4.8872344665527</v>
      </c>
      <c r="AW61" s="17">
        <v>25.3696117401123</v>
      </c>
      <c r="AX61" s="17">
        <v>21.96266746521</v>
      </c>
      <c r="AY61" s="17">
        <f>AX60:AX62</f>
        <v>21.96266746521</v>
      </c>
      <c r="AZ61" s="13">
        <f t="shared" ref="AZ61:AZ62" si="117">AW61-21.963</f>
        <v>3.4066117401123</v>
      </c>
      <c r="BA61" s="13">
        <f>AVERAGE(AZ60:AZ62)</f>
        <v>3.26612026723225</v>
      </c>
      <c r="BB61" s="14">
        <f t="shared" ref="BB61:BB71" si="118">(AU61-3.27)*1</f>
        <v>1.6172344665527</v>
      </c>
      <c r="BC61" s="12">
        <f t="shared" ref="BC61:BC71" si="119">POWER(2,BB61)</f>
        <v>3.06786386754713</v>
      </c>
    </row>
    <row r="62" spans="2:55">
      <c r="B62" s="17">
        <v>27.2756252288818</v>
      </c>
      <c r="C62" s="18">
        <v>25.3327808380127</v>
      </c>
      <c r="E62" s="13">
        <f t="shared" si="104"/>
        <v>1.64362522888183</v>
      </c>
      <c r="G62" s="17">
        <v>25.9053134918213</v>
      </c>
      <c r="H62" s="17">
        <v>21.7737503051758</v>
      </c>
      <c r="J62" s="13">
        <f t="shared" si="105"/>
        <v>3.94231349182129</v>
      </c>
      <c r="L62" s="12">
        <f t="shared" si="106"/>
        <v>2.40637477111817</v>
      </c>
      <c r="M62" s="12">
        <f t="shared" si="107"/>
        <v>5.30140504349663</v>
      </c>
      <c r="P62" s="17">
        <v>28.7146816253662</v>
      </c>
      <c r="Q62" s="18">
        <v>25.3327808380127</v>
      </c>
      <c r="S62" s="13">
        <f t="shared" si="108"/>
        <v>3.08268162536621</v>
      </c>
      <c r="U62" s="17">
        <v>25.953134918212</v>
      </c>
      <c r="V62" s="17">
        <v>21.7737503051758</v>
      </c>
      <c r="X62" s="13">
        <f t="shared" si="109"/>
        <v>4.017134918212</v>
      </c>
      <c r="Z62" s="12">
        <f t="shared" si="110"/>
        <v>0.44731837463379</v>
      </c>
      <c r="AA62" s="12">
        <f t="shared" si="111"/>
        <v>1.36350347268425</v>
      </c>
      <c r="AD62" s="17">
        <v>28.5786991119385</v>
      </c>
      <c r="AE62" s="18">
        <v>25.3327808380127</v>
      </c>
      <c r="AG62" s="13">
        <f t="shared" si="112"/>
        <v>2.94669911193847</v>
      </c>
      <c r="AI62" s="17">
        <v>25.627594795227</v>
      </c>
      <c r="AJ62" s="17">
        <v>21.7737503051758</v>
      </c>
      <c r="AL62" s="13">
        <f t="shared" si="113"/>
        <v>3.664594795227</v>
      </c>
      <c r="AN62" s="12">
        <f t="shared" si="114"/>
        <v>0.613300888061525</v>
      </c>
      <c r="AO62" s="12">
        <f t="shared" si="115"/>
        <v>1.52975528993703</v>
      </c>
      <c r="AR62" s="17">
        <v>30.8886657714843</v>
      </c>
      <c r="AS62" s="18">
        <v>25.3327808380127</v>
      </c>
      <c r="AU62" s="13">
        <f t="shared" si="116"/>
        <v>5.2566657714843</v>
      </c>
      <c r="AW62" s="17">
        <v>25.0907878875732</v>
      </c>
      <c r="AX62" s="17">
        <v>21.7737503051758</v>
      </c>
      <c r="AZ62" s="13">
        <f t="shared" si="117"/>
        <v>3.12778788757324</v>
      </c>
      <c r="BB62" s="14">
        <f t="shared" si="118"/>
        <v>1.9866657714843</v>
      </c>
      <c r="BC62" s="12">
        <f t="shared" si="119"/>
        <v>3.96319999392176</v>
      </c>
    </row>
    <row r="63" spans="2:55">
      <c r="B63" s="17">
        <v>28.4579620361328</v>
      </c>
      <c r="C63" s="18">
        <v>23.9868335723877</v>
      </c>
      <c r="E63" s="13">
        <f>B63-24.044</f>
        <v>4.41396203613281</v>
      </c>
      <c r="L63" s="12">
        <f t="shared" si="106"/>
        <v>-0.363962036132812</v>
      </c>
      <c r="M63" s="12">
        <f t="shared" si="107"/>
        <v>0.777027715647759</v>
      </c>
      <c r="P63" s="17">
        <v>32.3993377685546</v>
      </c>
      <c r="Q63" s="18">
        <v>23.9868335723877</v>
      </c>
      <c r="S63" s="13">
        <f>P63-24.044</f>
        <v>8.3553377685546</v>
      </c>
      <c r="Z63" s="12">
        <f t="shared" si="110"/>
        <v>-4.8253377685546</v>
      </c>
      <c r="AA63" s="12">
        <f t="shared" si="111"/>
        <v>0.0352718787140314</v>
      </c>
      <c r="AD63" s="17">
        <v>26.2257099151611</v>
      </c>
      <c r="AE63" s="18">
        <v>23.9868335723877</v>
      </c>
      <c r="AG63" s="13">
        <f>AD63-24.044</f>
        <v>2.1817099151611</v>
      </c>
      <c r="AN63" s="12">
        <f t="shared" si="114"/>
        <v>1.3782900848389</v>
      </c>
      <c r="AO63" s="12">
        <f t="shared" si="115"/>
        <v>2.59960077796097</v>
      </c>
      <c r="AR63" s="17">
        <v>29.0620613098145</v>
      </c>
      <c r="AS63" s="18">
        <v>23.9868335723877</v>
      </c>
      <c r="AU63" s="13">
        <f>AR63-24.044</f>
        <v>5.01806130981445</v>
      </c>
      <c r="BB63" s="14">
        <f t="shared" si="118"/>
        <v>1.74806130981445</v>
      </c>
      <c r="BC63" s="12">
        <f t="shared" si="119"/>
        <v>3.35906871816308</v>
      </c>
    </row>
    <row r="64" spans="1:55">
      <c r="A64" s="12" t="s">
        <v>3</v>
      </c>
      <c r="B64" s="17">
        <v>28.6678600311279</v>
      </c>
      <c r="C64" s="18">
        <v>24.0564517974854</v>
      </c>
      <c r="D64" s="17">
        <f>AVERAGE(C63:C65)</f>
        <v>24.0439637502034</v>
      </c>
      <c r="E64" s="13">
        <f t="shared" ref="E64:E65" si="120">B64-24.044</f>
        <v>4.62386003112793</v>
      </c>
      <c r="L64" s="12">
        <f t="shared" si="106"/>
        <v>-0.573860031127929</v>
      </c>
      <c r="M64" s="12">
        <f t="shared" si="107"/>
        <v>0.671816888721186</v>
      </c>
      <c r="O64" s="12" t="s">
        <v>3</v>
      </c>
      <c r="P64" s="17">
        <v>31.072998046875</v>
      </c>
      <c r="Q64" s="18">
        <v>24.0564517974854</v>
      </c>
      <c r="R64" s="17">
        <f>AVERAGE(Q63:Q65)</f>
        <v>24.0439637502034</v>
      </c>
      <c r="S64" s="13">
        <f t="shared" ref="S64:S65" si="121">P64-24.044</f>
        <v>7.028998046875</v>
      </c>
      <c r="Z64" s="12">
        <f t="shared" si="110"/>
        <v>-3.498998046875</v>
      </c>
      <c r="AA64" s="12">
        <f t="shared" si="111"/>
        <v>0.088449754763886</v>
      </c>
      <c r="AC64" s="12" t="s">
        <v>3</v>
      </c>
      <c r="AD64" s="17">
        <v>26.6751678466796</v>
      </c>
      <c r="AE64" s="18">
        <v>24.0564517974854</v>
      </c>
      <c r="AF64" s="17">
        <f>AVERAGE(AE63:AE65)</f>
        <v>24.0439637502034</v>
      </c>
      <c r="AG64" s="13">
        <f t="shared" ref="AG64:AG65" si="122">AD64-24.044</f>
        <v>2.6311678466796</v>
      </c>
      <c r="AN64" s="12">
        <f t="shared" si="114"/>
        <v>0.928832153320401</v>
      </c>
      <c r="AO64" s="12">
        <f t="shared" si="115"/>
        <v>1.90373431899048</v>
      </c>
      <c r="AQ64" s="12" t="s">
        <v>3</v>
      </c>
      <c r="AR64" s="17">
        <v>29.6821880340576</v>
      </c>
      <c r="AS64" s="18">
        <v>24.0564517974854</v>
      </c>
      <c r="AT64" s="17">
        <f>AVERAGE(AS63:AS65)</f>
        <v>24.0439637502034</v>
      </c>
      <c r="AU64" s="13">
        <f t="shared" ref="AU64:AU65" si="123">AR64-24.044</f>
        <v>5.63818803405762</v>
      </c>
      <c r="BB64" s="14">
        <f t="shared" si="118"/>
        <v>2.36818803405762</v>
      </c>
      <c r="BC64" s="12">
        <f t="shared" si="119"/>
        <v>5.16292282893345</v>
      </c>
    </row>
    <row r="65" spans="2:55">
      <c r="B65" s="17">
        <v>29.0080299377441</v>
      </c>
      <c r="C65" s="18">
        <v>24.0886058807373</v>
      </c>
      <c r="E65" s="13">
        <f t="shared" si="120"/>
        <v>4.96402993774414</v>
      </c>
      <c r="L65" s="12">
        <f t="shared" si="106"/>
        <v>-0.91402993774414</v>
      </c>
      <c r="M65" s="12">
        <f t="shared" si="107"/>
        <v>0.530700591653111</v>
      </c>
      <c r="P65" s="17">
        <v>31.3913707733154</v>
      </c>
      <c r="Q65" s="18">
        <v>24.0886058807373</v>
      </c>
      <c r="S65" s="13">
        <f t="shared" si="121"/>
        <v>7.34737077331543</v>
      </c>
      <c r="Z65" s="12">
        <f t="shared" si="110"/>
        <v>-3.81737077331543</v>
      </c>
      <c r="AA65" s="12">
        <f t="shared" si="111"/>
        <v>0.0709343988669158</v>
      </c>
      <c r="AD65" s="17">
        <v>26.5772052764892</v>
      </c>
      <c r="AE65" s="18">
        <v>24.0886058807373</v>
      </c>
      <c r="AG65" s="13">
        <f t="shared" si="122"/>
        <v>2.5332052764892</v>
      </c>
      <c r="AN65" s="12">
        <f t="shared" si="114"/>
        <v>1.0267947235108</v>
      </c>
      <c r="AO65" s="12">
        <f t="shared" si="115"/>
        <v>2.03749246428445</v>
      </c>
      <c r="AR65" s="17">
        <v>28.5485725402832</v>
      </c>
      <c r="AS65" s="18">
        <v>24.0886058807373</v>
      </c>
      <c r="AU65" s="13">
        <f t="shared" si="123"/>
        <v>4.5045725402832</v>
      </c>
      <c r="BB65" s="14">
        <f t="shared" si="118"/>
        <v>1.2345725402832</v>
      </c>
      <c r="BC65" s="12">
        <f t="shared" si="119"/>
        <v>2.35311616047409</v>
      </c>
    </row>
    <row r="66" spans="2:55">
      <c r="B66" s="17">
        <v>28.9146194458007</v>
      </c>
      <c r="C66" s="18">
        <v>26.7124614715576</v>
      </c>
      <c r="E66" s="13">
        <f>B66-26.693</f>
        <v>2.2216194458007</v>
      </c>
      <c r="L66" s="12">
        <f t="shared" si="106"/>
        <v>1.8283805541993</v>
      </c>
      <c r="M66" s="12">
        <f t="shared" si="107"/>
        <v>3.55138200933248</v>
      </c>
      <c r="P66" s="17">
        <v>28.4087047576904</v>
      </c>
      <c r="Q66" s="18">
        <v>26.7124614715576</v>
      </c>
      <c r="S66" s="13">
        <f>P66-26.693</f>
        <v>1.71570475769043</v>
      </c>
      <c r="Z66" s="12">
        <f t="shared" si="110"/>
        <v>1.81429524230957</v>
      </c>
      <c r="AA66" s="12">
        <f t="shared" si="111"/>
        <v>3.51687788631736</v>
      </c>
      <c r="AD66" s="17">
        <v>29.4365806579589</v>
      </c>
      <c r="AE66" s="18">
        <v>26.7124614715576</v>
      </c>
      <c r="AG66" s="13">
        <f>AD66-26.693</f>
        <v>2.7435806579589</v>
      </c>
      <c r="AN66" s="12">
        <f t="shared" si="114"/>
        <v>0.816419342041102</v>
      </c>
      <c r="AO66" s="12">
        <f t="shared" si="115"/>
        <v>1.76102982380245</v>
      </c>
      <c r="AR66" s="21">
        <v>31.6921672821045</v>
      </c>
      <c r="AS66" s="18">
        <v>26.7124614715576</v>
      </c>
      <c r="AU66" s="13">
        <f>AR66-26.693</f>
        <v>4.99916728210449</v>
      </c>
      <c r="BB66" s="14">
        <f t="shared" si="118"/>
        <v>1.72916728210449</v>
      </c>
      <c r="BC66" s="12">
        <f t="shared" si="119"/>
        <v>3.31536401583367</v>
      </c>
    </row>
    <row r="67" spans="1:55">
      <c r="A67" s="12" t="s">
        <v>4</v>
      </c>
      <c r="B67" s="17">
        <v>28.8573780059814</v>
      </c>
      <c r="C67" s="18">
        <v>26.7401905059814</v>
      </c>
      <c r="D67" s="17">
        <f>AVERAGE(C66:C68)</f>
        <v>26.6926314036051</v>
      </c>
      <c r="E67" s="13">
        <f t="shared" ref="E67:E68" si="124">B67-26.693</f>
        <v>2.1643780059814</v>
      </c>
      <c r="L67" s="12">
        <f t="shared" si="106"/>
        <v>1.8856219940186</v>
      </c>
      <c r="M67" s="12">
        <f t="shared" si="107"/>
        <v>3.69512199005783</v>
      </c>
      <c r="O67" s="12" t="s">
        <v>4</v>
      </c>
      <c r="P67" s="17">
        <v>28.0084781646728</v>
      </c>
      <c r="Q67" s="18">
        <v>26.7401905059814</v>
      </c>
      <c r="R67" s="17">
        <f>AVERAGE(Q66:Q68)</f>
        <v>26.6926314036051</v>
      </c>
      <c r="S67" s="13">
        <f t="shared" ref="S67:S68" si="125">P67-26.693</f>
        <v>1.3154781646728</v>
      </c>
      <c r="Z67" s="12">
        <f t="shared" si="110"/>
        <v>2.2145218353272</v>
      </c>
      <c r="AA67" s="12">
        <f t="shared" si="111"/>
        <v>4.64127710468365</v>
      </c>
      <c r="AC67" s="12" t="s">
        <v>4</v>
      </c>
      <c r="AD67" s="17">
        <v>29.9266204833984</v>
      </c>
      <c r="AE67" s="18">
        <v>26.7401905059814</v>
      </c>
      <c r="AF67" s="17">
        <f>AVERAGE(AE66:AE68)</f>
        <v>26.6926314036051</v>
      </c>
      <c r="AG67" s="13">
        <f t="shared" ref="AG67:AG68" si="126">AD67-26.693</f>
        <v>3.2336204833984</v>
      </c>
      <c r="AN67" s="12">
        <f t="shared" si="114"/>
        <v>0.326379516601603</v>
      </c>
      <c r="AO67" s="12">
        <f t="shared" si="115"/>
        <v>1.25386281929475</v>
      </c>
      <c r="AQ67" s="12" t="s">
        <v>4</v>
      </c>
      <c r="AR67" s="21">
        <v>31.9823055267334</v>
      </c>
      <c r="AS67" s="18">
        <v>26.7401905059814</v>
      </c>
      <c r="AT67" s="17">
        <f>AVERAGE(AS66:AS68)</f>
        <v>26.6926314036051</v>
      </c>
      <c r="AU67" s="13">
        <f t="shared" ref="AU67:AU68" si="127">AR67-26.693</f>
        <v>5.2893055267334</v>
      </c>
      <c r="BB67" s="14">
        <f t="shared" si="118"/>
        <v>2.0193055267334</v>
      </c>
      <c r="BC67" s="12">
        <f t="shared" si="119"/>
        <v>4.05388602142432</v>
      </c>
    </row>
    <row r="68" spans="2:55">
      <c r="B68" s="17">
        <v>28.3767967224121</v>
      </c>
      <c r="C68" s="18">
        <v>26.6252422332764</v>
      </c>
      <c r="E68" s="13">
        <f t="shared" si="124"/>
        <v>1.6837967224121</v>
      </c>
      <c r="L68" s="12">
        <f t="shared" si="106"/>
        <v>2.3662032775879</v>
      </c>
      <c r="M68" s="12">
        <f t="shared" si="107"/>
        <v>5.15582493313097</v>
      </c>
      <c r="P68" s="17">
        <v>28.1284781646728</v>
      </c>
      <c r="Q68" s="18">
        <v>26.6252422332764</v>
      </c>
      <c r="S68" s="13">
        <f t="shared" si="125"/>
        <v>1.4354781646728</v>
      </c>
      <c r="Z68" s="12">
        <f t="shared" si="110"/>
        <v>2.0945218353272</v>
      </c>
      <c r="AA68" s="12">
        <f t="shared" si="111"/>
        <v>4.27084587485787</v>
      </c>
      <c r="AD68" s="17">
        <v>29.4374141693115</v>
      </c>
      <c r="AE68" s="18">
        <v>26.6252422332764</v>
      </c>
      <c r="AG68" s="13">
        <f t="shared" si="126"/>
        <v>2.7444141693115</v>
      </c>
      <c r="AN68" s="12">
        <f t="shared" si="114"/>
        <v>0.815585830688503</v>
      </c>
      <c r="AO68" s="12">
        <f t="shared" si="115"/>
        <v>1.76001268963926</v>
      </c>
      <c r="AR68" s="21">
        <v>31.9775009155273</v>
      </c>
      <c r="AS68" s="18">
        <v>26.6252422332764</v>
      </c>
      <c r="AU68" s="13">
        <f t="shared" si="127"/>
        <v>5.28450091552734</v>
      </c>
      <c r="BB68" s="14">
        <f t="shared" si="118"/>
        <v>2.01450091552734</v>
      </c>
      <c r="BC68" s="12">
        <f t="shared" si="119"/>
        <v>4.04040780953636</v>
      </c>
    </row>
    <row r="69" spans="2:55">
      <c r="B69" s="17">
        <v>29.8419609069824</v>
      </c>
      <c r="C69" s="18">
        <v>25.6408519744873</v>
      </c>
      <c r="E69" s="13">
        <f>B69-25.89</f>
        <v>3.95196090698242</v>
      </c>
      <c r="L69" s="12">
        <f t="shared" si="106"/>
        <v>0.0980390930175785</v>
      </c>
      <c r="M69" s="12">
        <f t="shared" si="107"/>
        <v>1.07031770066244</v>
      </c>
      <c r="P69" s="17">
        <v>29.7616821289062</v>
      </c>
      <c r="Q69" s="18">
        <v>25.6408519744873</v>
      </c>
      <c r="S69" s="13">
        <f>P69-25.89</f>
        <v>3.8716821289062</v>
      </c>
      <c r="Z69" s="12">
        <f t="shared" si="110"/>
        <v>-0.341682128906201</v>
      </c>
      <c r="AA69" s="12">
        <f t="shared" si="111"/>
        <v>0.789120689807308</v>
      </c>
      <c r="AD69" s="17">
        <v>29.0020713806152</v>
      </c>
      <c r="AE69" s="18">
        <v>25.6408519744873</v>
      </c>
      <c r="AG69" s="13">
        <f>AD69-25.89</f>
        <v>3.11207138061523</v>
      </c>
      <c r="AN69" s="12">
        <f t="shared" si="114"/>
        <v>0.447928619384766</v>
      </c>
      <c r="AO69" s="12">
        <f t="shared" si="115"/>
        <v>1.3640803422353</v>
      </c>
      <c r="AR69" s="17">
        <v>29.1478939056396</v>
      </c>
      <c r="AS69" s="18">
        <v>25.6408519744873</v>
      </c>
      <c r="AU69" s="13">
        <f>AR69-25.89</f>
        <v>3.25789390563965</v>
      </c>
      <c r="BB69" s="14">
        <f t="shared" si="118"/>
        <v>-0.0121060943603521</v>
      </c>
      <c r="BC69" s="12">
        <f t="shared" si="119"/>
        <v>0.991643803556465</v>
      </c>
    </row>
    <row r="70" spans="1:55">
      <c r="A70" s="12" t="s">
        <v>30</v>
      </c>
      <c r="B70" s="17">
        <v>29.8205528259277</v>
      </c>
      <c r="C70" s="18">
        <v>25.9192447662354</v>
      </c>
      <c r="D70" s="17">
        <f>AVERAGE(C69:C71)</f>
        <v>25.8895416259766</v>
      </c>
      <c r="E70" s="13">
        <f t="shared" ref="E70:E71" si="128">B70-25.89</f>
        <v>3.93055282592773</v>
      </c>
      <c r="L70" s="12">
        <f t="shared" si="106"/>
        <v>0.119447174072266</v>
      </c>
      <c r="M70" s="12">
        <f t="shared" si="107"/>
        <v>1.08631851665891</v>
      </c>
      <c r="O70" s="12" t="s">
        <v>30</v>
      </c>
      <c r="P70" s="17">
        <v>29.8316821289062</v>
      </c>
      <c r="Q70" s="18">
        <v>25.9192447662354</v>
      </c>
      <c r="R70" s="17">
        <f>AVERAGE(Q69:Q71)</f>
        <v>25.8895416259766</v>
      </c>
      <c r="S70" s="13">
        <f t="shared" ref="S70:S71" si="129">P70-25.89</f>
        <v>3.9416821289062</v>
      </c>
      <c r="Z70" s="12">
        <f t="shared" si="110"/>
        <v>-0.411682128906198</v>
      </c>
      <c r="AA70" s="12">
        <f t="shared" si="111"/>
        <v>0.751746354153086</v>
      </c>
      <c r="AC70" s="12" t="s">
        <v>30</v>
      </c>
      <c r="AD70" s="17">
        <v>28.925874710083</v>
      </c>
      <c r="AE70" s="18">
        <v>25.9192447662354</v>
      </c>
      <c r="AF70" s="17">
        <f>AVERAGE(AE69:AE71)</f>
        <v>25.8895416259766</v>
      </c>
      <c r="AG70" s="13">
        <f t="shared" ref="AG70:AG71" si="130">AD70-25.89</f>
        <v>3.03587471008301</v>
      </c>
      <c r="AN70" s="12">
        <f t="shared" si="114"/>
        <v>0.524125289916993</v>
      </c>
      <c r="AO70" s="12">
        <f t="shared" si="115"/>
        <v>1.43806141493697</v>
      </c>
      <c r="AQ70" s="12" t="s">
        <v>30</v>
      </c>
      <c r="AR70" s="17">
        <v>29.1564826965332</v>
      </c>
      <c r="AS70" s="18">
        <v>25.9192447662354</v>
      </c>
      <c r="AT70" s="17">
        <f>AVERAGE(AS69:AS71)</f>
        <v>25.8895416259766</v>
      </c>
      <c r="AU70" s="13">
        <f t="shared" ref="AU70:AU71" si="131">AR70-25.89</f>
        <v>3.2664826965332</v>
      </c>
      <c r="BB70" s="14">
        <f t="shared" si="118"/>
        <v>-0.00351730346679746</v>
      </c>
      <c r="BC70" s="12">
        <f t="shared" si="119"/>
        <v>0.997564960548974</v>
      </c>
    </row>
    <row r="71" spans="2:55">
      <c r="B71" s="17">
        <v>30.7135467529297</v>
      </c>
      <c r="C71" s="18">
        <v>26.108528137207</v>
      </c>
      <c r="E71" s="13">
        <f t="shared" si="128"/>
        <v>4.82354675292969</v>
      </c>
      <c r="L71" s="12">
        <f t="shared" si="106"/>
        <v>-0.773546752929687</v>
      </c>
      <c r="M71" s="12">
        <f t="shared" si="107"/>
        <v>0.584977583771061</v>
      </c>
      <c r="P71" s="17">
        <v>28.9116821289062</v>
      </c>
      <c r="Q71" s="18">
        <v>26.108528137207</v>
      </c>
      <c r="S71" s="13">
        <f t="shared" si="129"/>
        <v>3.0216821289062</v>
      </c>
      <c r="Z71" s="12">
        <f t="shared" si="110"/>
        <v>0.5083178710938</v>
      </c>
      <c r="AA71" s="12">
        <f t="shared" si="111"/>
        <v>1.42239077348923</v>
      </c>
      <c r="AD71" s="17">
        <v>28.9329032897949</v>
      </c>
      <c r="AE71" s="18">
        <v>26.108528137207</v>
      </c>
      <c r="AG71" s="13">
        <f t="shared" si="130"/>
        <v>3.04290328979492</v>
      </c>
      <c r="AN71" s="12">
        <f t="shared" si="114"/>
        <v>0.517096710205079</v>
      </c>
      <c r="AO71" s="12">
        <f t="shared" si="115"/>
        <v>1.4310724478991</v>
      </c>
      <c r="AR71" s="17">
        <v>28.9747886657715</v>
      </c>
      <c r="AS71" s="18">
        <v>26.108528137207</v>
      </c>
      <c r="AU71" s="13">
        <f t="shared" si="131"/>
        <v>3.08478866577148</v>
      </c>
      <c r="BB71" s="14">
        <f t="shared" si="118"/>
        <v>-0.185211334228516</v>
      </c>
      <c r="BC71" s="12">
        <f t="shared" si="119"/>
        <v>0.879520229327434</v>
      </c>
    </row>
    <row r="73" ht="15.75" spans="1:55">
      <c r="A73" s="12" t="s">
        <v>32</v>
      </c>
      <c r="B73" s="16" t="s">
        <v>22</v>
      </c>
      <c r="C73" s="12" t="s">
        <v>23</v>
      </c>
      <c r="D73" s="16" t="s">
        <v>24</v>
      </c>
      <c r="E73" s="13" t="s">
        <v>25</v>
      </c>
      <c r="G73" s="12" t="s">
        <v>22</v>
      </c>
      <c r="H73" s="12" t="s">
        <v>23</v>
      </c>
      <c r="I73" s="16" t="s">
        <v>24</v>
      </c>
      <c r="J73" s="13" t="s">
        <v>26</v>
      </c>
      <c r="K73" s="12" t="s">
        <v>27</v>
      </c>
      <c r="L73" s="20" t="s">
        <v>28</v>
      </c>
      <c r="M73" s="12" t="s">
        <v>29</v>
      </c>
      <c r="O73" s="12" t="s">
        <v>32</v>
      </c>
      <c r="P73" s="16" t="s">
        <v>22</v>
      </c>
      <c r="Q73" s="12" t="s">
        <v>23</v>
      </c>
      <c r="R73" s="16" t="s">
        <v>24</v>
      </c>
      <c r="S73" s="13" t="s">
        <v>25</v>
      </c>
      <c r="U73" s="12" t="s">
        <v>22</v>
      </c>
      <c r="V73" s="12" t="s">
        <v>23</v>
      </c>
      <c r="W73" s="16" t="s">
        <v>24</v>
      </c>
      <c r="X73" s="13" t="s">
        <v>26</v>
      </c>
      <c r="Y73" s="12" t="s">
        <v>27</v>
      </c>
      <c r="Z73" s="20" t="s">
        <v>28</v>
      </c>
      <c r="AA73" s="12" t="s">
        <v>29</v>
      </c>
      <c r="AC73" s="12" t="s">
        <v>32</v>
      </c>
      <c r="AD73" s="16" t="s">
        <v>22</v>
      </c>
      <c r="AE73" s="12" t="s">
        <v>23</v>
      </c>
      <c r="AF73" s="16" t="s">
        <v>24</v>
      </c>
      <c r="AG73" s="13" t="s">
        <v>25</v>
      </c>
      <c r="AI73" s="12" t="s">
        <v>22</v>
      </c>
      <c r="AJ73" s="12" t="s">
        <v>23</v>
      </c>
      <c r="AK73" s="16" t="s">
        <v>24</v>
      </c>
      <c r="AL73" s="13" t="s">
        <v>26</v>
      </c>
      <c r="AM73" s="12" t="s">
        <v>27</v>
      </c>
      <c r="AN73" s="20" t="s">
        <v>28</v>
      </c>
      <c r="AO73" s="12" t="s">
        <v>29</v>
      </c>
      <c r="AQ73" s="12" t="s">
        <v>32</v>
      </c>
      <c r="AR73" s="16" t="s">
        <v>22</v>
      </c>
      <c r="AS73" s="12" t="s">
        <v>23</v>
      </c>
      <c r="AT73" s="16" t="s">
        <v>24</v>
      </c>
      <c r="AU73" s="13" t="s">
        <v>25</v>
      </c>
      <c r="AW73" s="12" t="s">
        <v>22</v>
      </c>
      <c r="AX73" s="12" t="s">
        <v>23</v>
      </c>
      <c r="AY73" s="16" t="s">
        <v>24</v>
      </c>
      <c r="AZ73" s="13" t="s">
        <v>26</v>
      </c>
      <c r="BA73" s="12" t="s">
        <v>27</v>
      </c>
      <c r="BB73" s="20" t="s">
        <v>28</v>
      </c>
      <c r="BC73" s="12" t="s">
        <v>29</v>
      </c>
    </row>
    <row r="74" spans="2:55">
      <c r="B74" s="17">
        <v>26.2748126983643</v>
      </c>
      <c r="C74" s="18">
        <v>23.2842464447021</v>
      </c>
      <c r="E74" s="13">
        <f>B74-23.388</f>
        <v>2.88681269836426</v>
      </c>
      <c r="G74" s="17">
        <v>25.9617309570313</v>
      </c>
      <c r="H74" s="17">
        <v>21.7720108032227</v>
      </c>
      <c r="J74" s="13">
        <f>G74-21.963</f>
        <v>3.99873095703125</v>
      </c>
      <c r="L74" s="12">
        <f>(E74-4.05)*-1</f>
        <v>1.16318730163574</v>
      </c>
      <c r="M74" s="12">
        <f>POWER(2,L74)</f>
        <v>2.23951650949076</v>
      </c>
      <c r="P74" s="17">
        <v>29.6368293762207</v>
      </c>
      <c r="Q74" s="18">
        <v>23.2842464447021</v>
      </c>
      <c r="S74" s="13">
        <f>P74-23.388</f>
        <v>6.2488293762207</v>
      </c>
      <c r="U74" s="17">
        <v>25.6505313491821</v>
      </c>
      <c r="V74" s="17">
        <v>21.7720108032227</v>
      </c>
      <c r="X74" s="13">
        <f>U74-21.936</f>
        <v>3.7145313491821</v>
      </c>
      <c r="Z74" s="12">
        <f>(S74-3.53)*-1</f>
        <v>-2.7188293762207</v>
      </c>
      <c r="AA74" s="12">
        <f>POWER(2,Z74)</f>
        <v>0.151897562454355</v>
      </c>
      <c r="AD74" s="17">
        <v>27.4972076416016</v>
      </c>
      <c r="AE74" s="18">
        <v>23.2842464447021</v>
      </c>
      <c r="AG74" s="13">
        <f>AD74-23.388</f>
        <v>4.10920764160156</v>
      </c>
      <c r="AI74" s="17">
        <v>25.5649585723877</v>
      </c>
      <c r="AJ74" s="17">
        <v>21.7720108032227</v>
      </c>
      <c r="AL74" s="13">
        <f>AI74-21.963</f>
        <v>3.60195857238769</v>
      </c>
      <c r="AN74" s="12">
        <f>(AG74-3.56)*-1</f>
        <v>-0.549207641601561</v>
      </c>
      <c r="AO74" s="12">
        <f>POWER(2,AN74)</f>
        <v>0.683395360401427</v>
      </c>
      <c r="AR74" s="17">
        <v>25.0081672668457</v>
      </c>
      <c r="AS74" s="18">
        <v>23.2842464447021</v>
      </c>
      <c r="AU74" s="13">
        <f>AR74-23.388</f>
        <v>1.6201672668457</v>
      </c>
      <c r="AW74" s="17">
        <v>25.2269611740112</v>
      </c>
      <c r="AX74" s="17">
        <v>21.7720108032227</v>
      </c>
      <c r="AZ74" s="13">
        <f>AW74-21.963</f>
        <v>3.2639611740112</v>
      </c>
      <c r="BB74" s="14">
        <f>(AU74-3.27)*-1</f>
        <v>1.6498327331543</v>
      </c>
      <c r="BC74" s="12">
        <f>POWER(2,BB74)</f>
        <v>3.13797255225549</v>
      </c>
    </row>
    <row r="75" spans="1:55">
      <c r="A75" s="12" t="s">
        <v>2</v>
      </c>
      <c r="B75" s="17">
        <v>26.1754417419434</v>
      </c>
      <c r="C75" s="18">
        <v>23.4813785552979</v>
      </c>
      <c r="D75" s="17">
        <f>AVERAGE(C74:C76)</f>
        <v>23.3881683349609</v>
      </c>
      <c r="E75" s="13">
        <f t="shared" ref="E75:E76" si="132">B75-23.388</f>
        <v>2.78744174194336</v>
      </c>
      <c r="G75" s="17">
        <v>26.1706962585449</v>
      </c>
      <c r="H75" s="17">
        <v>21.96266746521</v>
      </c>
      <c r="I75" s="17">
        <f>H74:H76</f>
        <v>21.96266746521</v>
      </c>
      <c r="J75" s="13">
        <f t="shared" ref="J75:J76" si="133">G75-21.963</f>
        <v>4.20769625854492</v>
      </c>
      <c r="K75" s="13">
        <f>AVERAGE(J74:J76)</f>
        <v>4.04958023579915</v>
      </c>
      <c r="L75" s="12">
        <f t="shared" ref="L75:L85" si="134">(E75-4.05)*-1</f>
        <v>1.26255825805664</v>
      </c>
      <c r="M75" s="12">
        <f t="shared" ref="M75:M85" si="135">POWER(2,L75)</f>
        <v>2.39920803352346</v>
      </c>
      <c r="O75" s="12" t="s">
        <v>2</v>
      </c>
      <c r="P75" s="17">
        <v>29.834077835083</v>
      </c>
      <c r="Q75" s="18">
        <v>23.4813785552979</v>
      </c>
      <c r="R75" s="17">
        <f>AVERAGE(Q74:Q76)</f>
        <v>23.3881683349609</v>
      </c>
      <c r="S75" s="13">
        <f t="shared" ref="S75:S76" si="136">P75-23.388</f>
        <v>6.44607783508301</v>
      </c>
      <c r="U75" s="17">
        <v>24.8051134918212</v>
      </c>
      <c r="V75" s="17">
        <v>21.96266746521</v>
      </c>
      <c r="W75" s="17">
        <f>V74:V76</f>
        <v>21.96266746521</v>
      </c>
      <c r="X75" s="13">
        <f t="shared" ref="X75:X76" si="137">U75-21.936</f>
        <v>2.8691134918212</v>
      </c>
      <c r="Y75" s="13">
        <f>AVERAGE(X74:X76)</f>
        <v>3.53359325307177</v>
      </c>
      <c r="Z75" s="12">
        <f t="shared" ref="Z75:Z85" si="138">(S75-3.53)*-1</f>
        <v>-2.91607783508301</v>
      </c>
      <c r="AA75" s="12">
        <f t="shared" ref="AA75:AA85" si="139">POWER(2,Z75)</f>
        <v>0.132486949906104</v>
      </c>
      <c r="AC75" s="12" t="s">
        <v>2</v>
      </c>
      <c r="AD75" s="17">
        <v>27.2684669494629</v>
      </c>
      <c r="AE75" s="18">
        <v>23.4813785552979</v>
      </c>
      <c r="AF75" s="17">
        <f>AVERAGE(AE74:AE76)</f>
        <v>23.3881683349609</v>
      </c>
      <c r="AG75" s="13">
        <f t="shared" ref="AG75:AG76" si="140">AD75-23.388</f>
        <v>3.88046694946289</v>
      </c>
      <c r="AI75" s="17">
        <v>25.3759479522705</v>
      </c>
      <c r="AJ75" s="17">
        <v>21.96266746521</v>
      </c>
      <c r="AK75" s="17">
        <f>AJ74:AJ76</f>
        <v>21.96266746521</v>
      </c>
      <c r="AL75" s="13">
        <f t="shared" ref="AL75:AL76" si="141">AI75-21.963</f>
        <v>3.41294795227051</v>
      </c>
      <c r="AM75" s="13">
        <f>AVERAGE(AL74:AL76)</f>
        <v>3.55983377329507</v>
      </c>
      <c r="AN75" s="12">
        <f t="shared" ref="AN75:AN85" si="142">(AG75-3.56)*-1</f>
        <v>-0.320466949462889</v>
      </c>
      <c r="AO75" s="12">
        <f t="shared" ref="AO75:AO85" si="143">POWER(2,AN75)</f>
        <v>0.800810641500126</v>
      </c>
      <c r="AQ75" s="12" t="s">
        <v>2</v>
      </c>
      <c r="AR75" s="17">
        <v>24.8523807525635</v>
      </c>
      <c r="AS75" s="18">
        <v>23.4813785552979</v>
      </c>
      <c r="AT75" s="17">
        <f>AVERAGE(AS74:AS76)</f>
        <v>23.3881683349609</v>
      </c>
      <c r="AU75" s="13">
        <f t="shared" ref="AU75:AU76" si="144">AR75-23.388</f>
        <v>1.46438075256347</v>
      </c>
      <c r="AW75" s="17">
        <v>25.3696117401123</v>
      </c>
      <c r="AX75" s="17">
        <v>21.96266746521</v>
      </c>
      <c r="AY75" s="17">
        <f>AX74:AX76</f>
        <v>21.96266746521</v>
      </c>
      <c r="AZ75" s="13">
        <f t="shared" ref="AZ75:AZ76" si="145">AW75-21.963</f>
        <v>3.4066117401123</v>
      </c>
      <c r="BA75" s="13">
        <f>AVERAGE(AZ74:AZ76)</f>
        <v>3.26612026723225</v>
      </c>
      <c r="BB75" s="14">
        <f t="shared" ref="BB75:BB85" si="146">(AU75-3.27)*-1</f>
        <v>1.80561924743653</v>
      </c>
      <c r="BC75" s="12">
        <f t="shared" ref="BC75:BC85" si="147">POWER(2,BB75)</f>
        <v>3.49579175903369</v>
      </c>
    </row>
    <row r="76" spans="2:55">
      <c r="B76" s="17">
        <v>26.07958984375</v>
      </c>
      <c r="C76" s="18">
        <v>23.3988800048828</v>
      </c>
      <c r="E76" s="13">
        <f t="shared" si="132"/>
        <v>2.69158984375</v>
      </c>
      <c r="G76" s="17">
        <v>25.9053134918213</v>
      </c>
      <c r="H76" s="17">
        <v>21.7737503051758</v>
      </c>
      <c r="J76" s="13">
        <f t="shared" si="133"/>
        <v>3.94231349182129</v>
      </c>
      <c r="L76" s="12">
        <f t="shared" si="134"/>
        <v>1.35841015625</v>
      </c>
      <c r="M76" s="12">
        <f t="shared" si="135"/>
        <v>2.56402469346513</v>
      </c>
      <c r="P76" s="17">
        <v>29.5590591430664</v>
      </c>
      <c r="Q76" s="18">
        <v>23.3988800048828</v>
      </c>
      <c r="S76" s="13">
        <f t="shared" si="136"/>
        <v>6.1710591430664</v>
      </c>
      <c r="U76" s="17">
        <v>25.953134918212</v>
      </c>
      <c r="V76" s="17">
        <v>21.7737503051758</v>
      </c>
      <c r="X76" s="13">
        <f t="shared" si="137"/>
        <v>4.017134918212</v>
      </c>
      <c r="Z76" s="12">
        <f t="shared" si="138"/>
        <v>-2.6410591430664</v>
      </c>
      <c r="AA76" s="12">
        <f t="shared" si="139"/>
        <v>0.160310503305579</v>
      </c>
      <c r="AD76" s="17">
        <v>27.1830978393555</v>
      </c>
      <c r="AE76" s="18">
        <v>23.3988800048828</v>
      </c>
      <c r="AG76" s="13">
        <f t="shared" si="140"/>
        <v>3.79509783935547</v>
      </c>
      <c r="AI76" s="17">
        <v>25.627594795227</v>
      </c>
      <c r="AJ76" s="17">
        <v>21.7737503051758</v>
      </c>
      <c r="AL76" s="13">
        <f t="shared" si="141"/>
        <v>3.664594795227</v>
      </c>
      <c r="AN76" s="12">
        <f t="shared" si="142"/>
        <v>-0.235097839355467</v>
      </c>
      <c r="AO76" s="12">
        <f t="shared" si="143"/>
        <v>0.849627377942578</v>
      </c>
      <c r="AR76" s="17">
        <v>24.7291793823242</v>
      </c>
      <c r="AS76" s="18">
        <v>23.3988800048828</v>
      </c>
      <c r="AU76" s="13">
        <f t="shared" si="144"/>
        <v>1.34117938232422</v>
      </c>
      <c r="AW76" s="17">
        <v>25.0907878875732</v>
      </c>
      <c r="AX76" s="17">
        <v>21.7737503051758</v>
      </c>
      <c r="AZ76" s="13">
        <f t="shared" si="145"/>
        <v>3.12778788757324</v>
      </c>
      <c r="BB76" s="14">
        <f t="shared" si="146"/>
        <v>1.92882061767578</v>
      </c>
      <c r="BC76" s="12">
        <f t="shared" si="147"/>
        <v>3.80743819396594</v>
      </c>
    </row>
    <row r="77" spans="2:55">
      <c r="B77" s="17">
        <v>23.9601898193359</v>
      </c>
      <c r="C77" s="18">
        <v>22.9671897888184</v>
      </c>
      <c r="E77" s="13">
        <f>B77-23.041</f>
        <v>0.919189819335937</v>
      </c>
      <c r="L77" s="12">
        <f t="shared" si="134"/>
        <v>3.13081018066406</v>
      </c>
      <c r="M77" s="12">
        <f t="shared" si="135"/>
        <v>8.75926720976229</v>
      </c>
      <c r="P77" s="17">
        <v>30.7598323822021</v>
      </c>
      <c r="Q77" s="18">
        <v>22.9671897888184</v>
      </c>
      <c r="S77" s="13">
        <f>P77-23.041</f>
        <v>7.71883238220215</v>
      </c>
      <c r="Z77" s="12">
        <f t="shared" si="138"/>
        <v>-4.18883238220215</v>
      </c>
      <c r="AA77" s="12">
        <f t="shared" si="139"/>
        <v>0.0548322170412917</v>
      </c>
      <c r="AD77" s="17">
        <v>25.9520301818848</v>
      </c>
      <c r="AE77" s="18">
        <v>22.9671897888184</v>
      </c>
      <c r="AG77" s="13">
        <f>AD77-23.041</f>
        <v>2.91103018188477</v>
      </c>
      <c r="AN77" s="12">
        <f t="shared" si="142"/>
        <v>0.648969818115235</v>
      </c>
      <c r="AO77" s="12">
        <f t="shared" si="143"/>
        <v>1.56804810347629</v>
      </c>
      <c r="AR77" s="17">
        <v>24.486349105835</v>
      </c>
      <c r="AS77" s="18">
        <v>22.9671897888184</v>
      </c>
      <c r="AU77" s="13">
        <f>AR77-23.041</f>
        <v>1.44534910583496</v>
      </c>
      <c r="BB77" s="14">
        <f t="shared" si="146"/>
        <v>1.82465089416504</v>
      </c>
      <c r="BC77" s="12">
        <f t="shared" si="147"/>
        <v>3.54221282192392</v>
      </c>
    </row>
    <row r="78" spans="1:55">
      <c r="A78" s="12" t="s">
        <v>3</v>
      </c>
      <c r="B78" s="17">
        <v>25.6154232025146</v>
      </c>
      <c r="C78" s="18">
        <v>23.028657913208</v>
      </c>
      <c r="D78" s="17">
        <f>AVERAGE(C77:C79)</f>
        <v>23.040714263916</v>
      </c>
      <c r="E78" s="13">
        <f t="shared" ref="E78:E79" si="148">B78-23.041</f>
        <v>2.57442320251465</v>
      </c>
      <c r="L78" s="12">
        <f t="shared" si="134"/>
        <v>1.47557679748535</v>
      </c>
      <c r="M78" s="12">
        <f t="shared" si="135"/>
        <v>2.78094805592373</v>
      </c>
      <c r="O78" s="12" t="s">
        <v>3</v>
      </c>
      <c r="P78" s="17">
        <v>32.2511672973633</v>
      </c>
      <c r="Q78" s="18">
        <v>23.028657913208</v>
      </c>
      <c r="R78" s="17">
        <f>AVERAGE(Q77:Q79)</f>
        <v>23.040714263916</v>
      </c>
      <c r="S78" s="13">
        <f t="shared" ref="S78:S79" si="149">P78-23.041</f>
        <v>9.21016729736328</v>
      </c>
      <c r="Z78" s="12">
        <f t="shared" si="138"/>
        <v>-5.68016729736328</v>
      </c>
      <c r="AA78" s="12">
        <f t="shared" si="139"/>
        <v>0.019502903105739</v>
      </c>
      <c r="AC78" s="12" t="s">
        <v>3</v>
      </c>
      <c r="AD78" s="17">
        <v>25.7194881439209</v>
      </c>
      <c r="AE78" s="18">
        <v>23.028657913208</v>
      </c>
      <c r="AF78" s="17">
        <f>AVERAGE(AE77:AE79)</f>
        <v>23.040714263916</v>
      </c>
      <c r="AG78" s="13">
        <f t="shared" ref="AG78:AG79" si="150">AD78-23.041</f>
        <v>2.6784881439209</v>
      </c>
      <c r="AN78" s="12">
        <f t="shared" si="142"/>
        <v>0.881511856079102</v>
      </c>
      <c r="AO78" s="12">
        <f t="shared" si="143"/>
        <v>1.84230491277597</v>
      </c>
      <c r="AQ78" s="12" t="s">
        <v>3</v>
      </c>
      <c r="AR78" s="17">
        <v>24.8300609588623</v>
      </c>
      <c r="AS78" s="18">
        <v>23.028657913208</v>
      </c>
      <c r="AT78" s="17">
        <f>AVERAGE(AS77:AS79)</f>
        <v>23.040714263916</v>
      </c>
      <c r="AU78" s="13">
        <f t="shared" ref="AU78:AU79" si="151">AR78-23.041</f>
        <v>1.7890609588623</v>
      </c>
      <c r="BB78" s="14">
        <f t="shared" si="146"/>
        <v>1.4809390411377</v>
      </c>
      <c r="BC78" s="12">
        <f t="shared" si="147"/>
        <v>2.79130358350838</v>
      </c>
    </row>
    <row r="79" spans="2:55">
      <c r="B79" s="17">
        <v>25.44118309021</v>
      </c>
      <c r="C79" s="18">
        <v>23.1262950897217</v>
      </c>
      <c r="E79" s="13">
        <f t="shared" si="148"/>
        <v>2.40018309020996</v>
      </c>
      <c r="L79" s="12">
        <f t="shared" si="134"/>
        <v>1.64981690979004</v>
      </c>
      <c r="M79" s="12">
        <f t="shared" si="135"/>
        <v>3.1379381354113</v>
      </c>
      <c r="P79" s="17">
        <v>32.2299308776855</v>
      </c>
      <c r="Q79" s="18">
        <v>23.1262950897217</v>
      </c>
      <c r="S79" s="13">
        <f t="shared" si="149"/>
        <v>9.18893087768555</v>
      </c>
      <c r="Z79" s="12">
        <f t="shared" si="138"/>
        <v>-5.65893087768555</v>
      </c>
      <c r="AA79" s="12">
        <f t="shared" si="139"/>
        <v>0.0197921084699703</v>
      </c>
      <c r="AD79" s="17">
        <v>25.4159717559814</v>
      </c>
      <c r="AE79" s="18">
        <v>23.1262950897217</v>
      </c>
      <c r="AG79" s="13">
        <f t="shared" si="150"/>
        <v>2.37497175598144</v>
      </c>
      <c r="AN79" s="12">
        <f t="shared" si="142"/>
        <v>1.18502824401856</v>
      </c>
      <c r="AO79" s="12">
        <f t="shared" si="143"/>
        <v>2.27367845843481</v>
      </c>
      <c r="AR79" s="17">
        <v>25.3011512756348</v>
      </c>
      <c r="AS79" s="18">
        <v>23.1262950897217</v>
      </c>
      <c r="AU79" s="13">
        <f t="shared" si="151"/>
        <v>2.26015127563477</v>
      </c>
      <c r="BB79" s="14">
        <f t="shared" si="146"/>
        <v>1.00984872436523</v>
      </c>
      <c r="BC79" s="12">
        <f t="shared" si="147"/>
        <v>2.01369993995871</v>
      </c>
    </row>
    <row r="80" spans="2:55">
      <c r="B80" s="17">
        <v>28.4195213317871</v>
      </c>
      <c r="C80" s="18">
        <v>25.8857955932617</v>
      </c>
      <c r="E80" s="13">
        <f>B80-25.905</f>
        <v>2.51452133178711</v>
      </c>
      <c r="L80" s="12">
        <f t="shared" si="134"/>
        <v>1.53547866821289</v>
      </c>
      <c r="M80" s="12">
        <f t="shared" si="135"/>
        <v>2.89884595048575</v>
      </c>
      <c r="P80" s="17">
        <v>27.8144512176513</v>
      </c>
      <c r="Q80" s="18">
        <v>25.8857955932617</v>
      </c>
      <c r="S80" s="13">
        <f>P80-25.905</f>
        <v>1.9094512176513</v>
      </c>
      <c r="Z80" s="12">
        <f t="shared" si="138"/>
        <v>1.6205487823487</v>
      </c>
      <c r="AA80" s="12">
        <f t="shared" si="139"/>
        <v>3.07491979946899</v>
      </c>
      <c r="AD80" s="17">
        <v>29.2772922515869</v>
      </c>
      <c r="AE80" s="18">
        <v>25.8857955932617</v>
      </c>
      <c r="AG80" s="13">
        <f>AD80-25.905</f>
        <v>3.37229225158691</v>
      </c>
      <c r="AN80" s="12">
        <f t="shared" si="142"/>
        <v>0.187707748413087</v>
      </c>
      <c r="AO80" s="12">
        <f t="shared" si="143"/>
        <v>1.13895263238594</v>
      </c>
      <c r="AR80" s="17">
        <v>25.5288581848145</v>
      </c>
      <c r="AS80" s="18">
        <v>25.8857955932617</v>
      </c>
      <c r="AU80" s="13">
        <f>AR80-25.905</f>
        <v>-0.376141815185548</v>
      </c>
      <c r="BB80" s="14">
        <f t="shared" si="146"/>
        <v>3.64614181518555</v>
      </c>
      <c r="BC80" s="12">
        <f t="shared" si="147"/>
        <v>12.5198191304458</v>
      </c>
    </row>
    <row r="81" spans="1:55">
      <c r="A81" s="12" t="s">
        <v>4</v>
      </c>
      <c r="B81" s="17">
        <v>28.7195816040039</v>
      </c>
      <c r="C81" s="18">
        <v>25.9727973937988</v>
      </c>
      <c r="D81" s="17">
        <f>AVERAGE(C80:C82)</f>
        <v>25.9050280253092</v>
      </c>
      <c r="E81" s="13">
        <f t="shared" ref="E81:E82" si="152">B81-25.905</f>
        <v>2.8145816040039</v>
      </c>
      <c r="L81" s="12">
        <f t="shared" si="134"/>
        <v>1.23541839599609</v>
      </c>
      <c r="M81" s="12">
        <f t="shared" si="135"/>
        <v>2.3544962028894</v>
      </c>
      <c r="O81" s="12" t="s">
        <v>4</v>
      </c>
      <c r="P81" s="17">
        <v>27.7956275939941</v>
      </c>
      <c r="Q81" s="18">
        <v>25.9727973937988</v>
      </c>
      <c r="R81" s="17">
        <f>AVERAGE(Q80:Q82)</f>
        <v>25.9050280253092</v>
      </c>
      <c r="S81" s="13">
        <f t="shared" ref="S81:S82" si="153">P81-25.905</f>
        <v>1.89062759399414</v>
      </c>
      <c r="Z81" s="12">
        <f t="shared" si="138"/>
        <v>1.63937240600586</v>
      </c>
      <c r="AA81" s="12">
        <f t="shared" si="139"/>
        <v>3.11530282035233</v>
      </c>
      <c r="AC81" s="12" t="s">
        <v>4</v>
      </c>
      <c r="AD81" s="17">
        <v>29.3738574981689</v>
      </c>
      <c r="AE81" s="18">
        <v>25.9727973937988</v>
      </c>
      <c r="AF81" s="17">
        <f>AVERAGE(AE80:AE82)</f>
        <v>25.9050280253092</v>
      </c>
      <c r="AG81" s="13">
        <f t="shared" ref="AG81:AG82" si="154">AD81-25.905</f>
        <v>3.46885749816894</v>
      </c>
      <c r="AN81" s="12">
        <f t="shared" si="142"/>
        <v>0.0911425018310559</v>
      </c>
      <c r="AO81" s="12">
        <f t="shared" si="143"/>
        <v>1.06521341437787</v>
      </c>
      <c r="AQ81" s="12" t="s">
        <v>4</v>
      </c>
      <c r="AR81" s="17">
        <v>25.7396965026855</v>
      </c>
      <c r="AS81" s="18">
        <v>25.9727973937988</v>
      </c>
      <c r="AT81" s="17">
        <f>AVERAGE(AS80:AS82)</f>
        <v>25.9050280253092</v>
      </c>
      <c r="AU81" s="13">
        <f t="shared" ref="AU81:AU82" si="155">AR81-25.905</f>
        <v>-0.165303497314454</v>
      </c>
      <c r="BB81" s="14">
        <f t="shared" si="146"/>
        <v>3.43530349731445</v>
      </c>
      <c r="BC81" s="12">
        <f t="shared" si="147"/>
        <v>10.8175620971103</v>
      </c>
    </row>
    <row r="82" spans="2:55">
      <c r="B82" s="17">
        <v>28.1214942932129</v>
      </c>
      <c r="C82" s="18">
        <v>25.8564910888672</v>
      </c>
      <c r="E82" s="13">
        <f t="shared" si="152"/>
        <v>2.21649429321289</v>
      </c>
      <c r="L82" s="12">
        <f t="shared" si="134"/>
        <v>1.83350570678711</v>
      </c>
      <c r="M82" s="12">
        <f t="shared" si="135"/>
        <v>3.56402067693206</v>
      </c>
      <c r="P82" s="17">
        <v>27.1526088714599</v>
      </c>
      <c r="Q82" s="18">
        <v>25.8564910888672</v>
      </c>
      <c r="S82" s="13">
        <f t="shared" si="153"/>
        <v>1.2476088714599</v>
      </c>
      <c r="Z82" s="12">
        <f t="shared" si="138"/>
        <v>2.2823911285401</v>
      </c>
      <c r="AA82" s="12">
        <f t="shared" si="139"/>
        <v>4.86483585788623</v>
      </c>
      <c r="AD82" s="17">
        <v>29.2163505554199</v>
      </c>
      <c r="AE82" s="18">
        <v>25.8564910888672</v>
      </c>
      <c r="AG82" s="13">
        <f t="shared" si="154"/>
        <v>3.31135055541992</v>
      </c>
      <c r="AN82" s="12">
        <f t="shared" si="142"/>
        <v>0.248649444580079</v>
      </c>
      <c r="AO82" s="12">
        <f t="shared" si="143"/>
        <v>1.18809437908413</v>
      </c>
      <c r="AR82" s="17">
        <v>25.922794342041</v>
      </c>
      <c r="AS82" s="18">
        <v>25.8564910888672</v>
      </c>
      <c r="AU82" s="13">
        <f t="shared" si="155"/>
        <v>0.0177943420410145</v>
      </c>
      <c r="BB82" s="14">
        <f t="shared" si="146"/>
        <v>3.25220565795899</v>
      </c>
      <c r="BC82" s="12">
        <f t="shared" si="147"/>
        <v>9.52821295663252</v>
      </c>
    </row>
    <row r="83" spans="2:55">
      <c r="B83" s="17">
        <v>29.3880653381348</v>
      </c>
      <c r="C83" s="18">
        <v>23.5317516326904</v>
      </c>
      <c r="E83" s="13">
        <f>B83-23.62</f>
        <v>5.76806533813476</v>
      </c>
      <c r="L83" s="12">
        <f t="shared" si="134"/>
        <v>-1.71806533813476</v>
      </c>
      <c r="M83" s="12">
        <f t="shared" si="135"/>
        <v>0.303956054635344</v>
      </c>
      <c r="P83" s="17">
        <v>32.0504837036133</v>
      </c>
      <c r="Q83" s="18">
        <v>23.5317516326904</v>
      </c>
      <c r="S83" s="13">
        <f>P83-23.622</f>
        <v>8.42848370361328</v>
      </c>
      <c r="Z83" s="12">
        <f t="shared" si="138"/>
        <v>-4.89848370361328</v>
      </c>
      <c r="AA83" s="12">
        <f t="shared" si="139"/>
        <v>0.0335281408239637</v>
      </c>
      <c r="AD83" s="17">
        <v>30.9576625823975</v>
      </c>
      <c r="AE83" s="18">
        <v>23.5317516326904</v>
      </c>
      <c r="AG83" s="13">
        <f>AD83-23.622</f>
        <v>7.33566258239746</v>
      </c>
      <c r="AN83" s="12">
        <f t="shared" si="142"/>
        <v>-3.77566258239746</v>
      </c>
      <c r="AO83" s="12">
        <f t="shared" si="143"/>
        <v>0.0730150369277267</v>
      </c>
      <c r="AR83" s="17">
        <v>27.9509773254395</v>
      </c>
      <c r="AS83" s="18">
        <v>23.5317516326904</v>
      </c>
      <c r="AU83" s="13">
        <f>AR83-23.632</f>
        <v>4.31897732543945</v>
      </c>
      <c r="BB83" s="14">
        <f t="shared" si="146"/>
        <v>-1.04897732543945</v>
      </c>
      <c r="BC83" s="12">
        <f t="shared" si="147"/>
        <v>0.483310644573261</v>
      </c>
    </row>
    <row r="84" spans="1:55">
      <c r="A84" s="12" t="s">
        <v>30</v>
      </c>
      <c r="B84" s="17">
        <v>28.9255199432373</v>
      </c>
      <c r="C84" s="18">
        <v>23.5592460632324</v>
      </c>
      <c r="D84" s="17">
        <f>AVERAGE(C83:C85)</f>
        <v>23.6222960154216</v>
      </c>
      <c r="E84" s="13">
        <f t="shared" ref="E84:E85" si="156">B84-23.62</f>
        <v>5.3055199432373</v>
      </c>
      <c r="L84" s="12">
        <f t="shared" si="134"/>
        <v>-1.2555199432373</v>
      </c>
      <c r="M84" s="12">
        <f t="shared" si="135"/>
        <v>0.418842590437562</v>
      </c>
      <c r="O84" s="12" t="s">
        <v>30</v>
      </c>
      <c r="P84" s="17">
        <v>30.6560077667236</v>
      </c>
      <c r="Q84" s="18">
        <v>23.5592460632324</v>
      </c>
      <c r="R84" s="17">
        <f>AVERAGE(Q83:Q85)</f>
        <v>23.6222960154216</v>
      </c>
      <c r="S84" s="13">
        <f t="shared" ref="S84:S85" si="157">P84-23.622</f>
        <v>7.03400776672363</v>
      </c>
      <c r="Z84" s="12">
        <f t="shared" si="138"/>
        <v>-3.50400776672363</v>
      </c>
      <c r="AA84" s="12">
        <f t="shared" si="139"/>
        <v>0.0881431480118945</v>
      </c>
      <c r="AC84" s="12" t="s">
        <v>30</v>
      </c>
      <c r="AD84" s="17">
        <v>30.6388454437256</v>
      </c>
      <c r="AE84" s="18">
        <v>23.5592460632324</v>
      </c>
      <c r="AF84" s="17">
        <f>AVERAGE(AE83:AE85)</f>
        <v>23.6222960154216</v>
      </c>
      <c r="AG84" s="13">
        <f t="shared" ref="AG84:AG85" si="158">AD84-23.622</f>
        <v>7.01684544372559</v>
      </c>
      <c r="AN84" s="12">
        <f t="shared" si="142"/>
        <v>-3.45684544372559</v>
      </c>
      <c r="AO84" s="12">
        <f t="shared" si="143"/>
        <v>0.0910722006832807</v>
      </c>
      <c r="AQ84" s="12" t="s">
        <v>30</v>
      </c>
      <c r="AR84" s="17">
        <v>27.9872169494629</v>
      </c>
      <c r="AS84" s="18">
        <v>23.5592460632324</v>
      </c>
      <c r="AT84" s="17">
        <f>AVERAGE(AS83:AS85)</f>
        <v>23.6222960154216</v>
      </c>
      <c r="AU84" s="13">
        <f t="shared" ref="AU84:AU85" si="159">AR84-23.632</f>
        <v>4.35521694946289</v>
      </c>
      <c r="BB84" s="14">
        <f t="shared" si="146"/>
        <v>-1.08521694946289</v>
      </c>
      <c r="BC84" s="12">
        <f t="shared" si="147"/>
        <v>0.47132138630542</v>
      </c>
    </row>
    <row r="85" spans="2:55">
      <c r="B85" s="17">
        <v>29.1811580657959</v>
      </c>
      <c r="C85" s="18">
        <v>23.7758903503418</v>
      </c>
      <c r="E85" s="13">
        <f t="shared" si="156"/>
        <v>5.5611580657959</v>
      </c>
      <c r="L85" s="12">
        <f t="shared" si="134"/>
        <v>-1.5111580657959</v>
      </c>
      <c r="M85" s="12">
        <f t="shared" si="135"/>
        <v>0.350829491521276</v>
      </c>
      <c r="P85" s="17">
        <v>32.0306816101074</v>
      </c>
      <c r="Q85" s="18">
        <v>23.7758903503418</v>
      </c>
      <c r="S85" s="13">
        <f t="shared" si="157"/>
        <v>8.40868161010742</v>
      </c>
      <c r="Z85" s="12">
        <f t="shared" si="138"/>
        <v>-4.87868161010742</v>
      </c>
      <c r="AA85" s="12">
        <f t="shared" si="139"/>
        <v>0.0339915130094187</v>
      </c>
      <c r="AD85" s="17">
        <v>31.3468570709229</v>
      </c>
      <c r="AE85" s="18">
        <v>23.7758903503418</v>
      </c>
      <c r="AG85" s="13">
        <f t="shared" si="158"/>
        <v>7.72485707092285</v>
      </c>
      <c r="AN85" s="12">
        <f t="shared" si="142"/>
        <v>-4.16485707092285</v>
      </c>
      <c r="AO85" s="12">
        <f t="shared" si="143"/>
        <v>0.055751055496676</v>
      </c>
      <c r="AR85" s="17">
        <v>28.3024234771729</v>
      </c>
      <c r="AS85" s="18">
        <v>23.7758903503418</v>
      </c>
      <c r="AU85" s="13">
        <f t="shared" si="159"/>
        <v>4.67042347717285</v>
      </c>
      <c r="BB85" s="14">
        <f t="shared" si="146"/>
        <v>-1.40042347717285</v>
      </c>
      <c r="BC85" s="12">
        <f t="shared" si="147"/>
        <v>0.378817930118486</v>
      </c>
    </row>
    <row r="87" spans="1:49">
      <c r="A87" s="15" t="s">
        <v>16</v>
      </c>
      <c r="G87" s="12" t="s">
        <v>0</v>
      </c>
      <c r="O87" s="15" t="s">
        <v>17</v>
      </c>
      <c r="U87" s="12" t="s">
        <v>0</v>
      </c>
      <c r="AC87" s="15" t="s">
        <v>18</v>
      </c>
      <c r="AI87" s="12" t="s">
        <v>0</v>
      </c>
      <c r="AQ87" s="15" t="s">
        <v>19</v>
      </c>
      <c r="AW87" s="12" t="s">
        <v>0</v>
      </c>
    </row>
    <row r="88" ht="15.75" spans="1:55">
      <c r="A88" s="12" t="s">
        <v>21</v>
      </c>
      <c r="B88" s="16" t="s">
        <v>22</v>
      </c>
      <c r="C88" s="12" t="s">
        <v>23</v>
      </c>
      <c r="D88" s="16" t="s">
        <v>24</v>
      </c>
      <c r="E88" s="13" t="s">
        <v>25</v>
      </c>
      <c r="G88" s="12" t="s">
        <v>22</v>
      </c>
      <c r="H88" s="12" t="s">
        <v>23</v>
      </c>
      <c r="I88" s="16" t="s">
        <v>24</v>
      </c>
      <c r="J88" s="13" t="s">
        <v>26</v>
      </c>
      <c r="K88" s="12" t="s">
        <v>27</v>
      </c>
      <c r="L88" s="20" t="s">
        <v>28</v>
      </c>
      <c r="M88" s="12" t="s">
        <v>29</v>
      </c>
      <c r="O88" s="12" t="s">
        <v>21</v>
      </c>
      <c r="P88" s="16" t="s">
        <v>22</v>
      </c>
      <c r="Q88" s="12" t="s">
        <v>23</v>
      </c>
      <c r="R88" s="16" t="s">
        <v>24</v>
      </c>
      <c r="S88" s="13" t="s">
        <v>25</v>
      </c>
      <c r="U88" s="12" t="s">
        <v>22</v>
      </c>
      <c r="V88" s="12" t="s">
        <v>23</v>
      </c>
      <c r="W88" s="16" t="s">
        <v>24</v>
      </c>
      <c r="X88" s="13" t="s">
        <v>26</v>
      </c>
      <c r="Y88" s="12" t="s">
        <v>27</v>
      </c>
      <c r="Z88" s="20" t="s">
        <v>28</v>
      </c>
      <c r="AA88" s="12" t="s">
        <v>29</v>
      </c>
      <c r="AC88" s="12" t="s">
        <v>21</v>
      </c>
      <c r="AD88" s="16" t="s">
        <v>22</v>
      </c>
      <c r="AE88" s="12" t="s">
        <v>23</v>
      </c>
      <c r="AF88" s="16" t="s">
        <v>24</v>
      </c>
      <c r="AG88" s="13" t="s">
        <v>25</v>
      </c>
      <c r="AI88" s="12" t="s">
        <v>22</v>
      </c>
      <c r="AJ88" s="12" t="s">
        <v>23</v>
      </c>
      <c r="AK88" s="16" t="s">
        <v>24</v>
      </c>
      <c r="AL88" s="13" t="s">
        <v>26</v>
      </c>
      <c r="AM88" s="12" t="s">
        <v>27</v>
      </c>
      <c r="AN88" s="20" t="s">
        <v>28</v>
      </c>
      <c r="AO88" s="12" t="s">
        <v>29</v>
      </c>
      <c r="AQ88" s="12" t="s">
        <v>21</v>
      </c>
      <c r="AR88" s="16" t="s">
        <v>22</v>
      </c>
      <c r="AS88" s="12" t="s">
        <v>23</v>
      </c>
      <c r="AT88" s="16" t="s">
        <v>24</v>
      </c>
      <c r="AU88" s="13" t="s">
        <v>25</v>
      </c>
      <c r="AW88" s="12" t="s">
        <v>22</v>
      </c>
      <c r="AX88" s="12" t="s">
        <v>23</v>
      </c>
      <c r="AY88" s="16" t="s">
        <v>24</v>
      </c>
      <c r="AZ88" s="13" t="s">
        <v>26</v>
      </c>
      <c r="BA88" s="12" t="s">
        <v>27</v>
      </c>
      <c r="BB88" s="20" t="s">
        <v>28</v>
      </c>
      <c r="BC88" s="12" t="s">
        <v>29</v>
      </c>
    </row>
    <row r="89" spans="2:55">
      <c r="B89" s="17">
        <v>27.3453254699707</v>
      </c>
      <c r="C89" s="18">
        <v>24.9587650299072</v>
      </c>
      <c r="E89" s="13">
        <f>B89-25.07</f>
        <v>2.2753254699707</v>
      </c>
      <c r="G89" s="17">
        <v>24.0851173400879</v>
      </c>
      <c r="H89" s="17">
        <v>21.7720108032227</v>
      </c>
      <c r="J89" s="13">
        <f>G89-21.963</f>
        <v>2.12211734008789</v>
      </c>
      <c r="L89" s="12">
        <f>(E89-2.15)*-1</f>
        <v>-0.125325469970699</v>
      </c>
      <c r="M89" s="12">
        <f>POWER(2,L89)</f>
        <v>0.916797191716744</v>
      </c>
      <c r="P89" s="17">
        <v>28.5156459808349</v>
      </c>
      <c r="Q89" s="18">
        <v>24.9587650299072</v>
      </c>
      <c r="S89" s="13">
        <f>P89-25.07</f>
        <v>3.4456459808349</v>
      </c>
      <c r="U89" s="17">
        <v>26.1882695388793</v>
      </c>
      <c r="V89" s="17">
        <v>21.7720108032227</v>
      </c>
      <c r="X89" s="13">
        <f>U89-21.963</f>
        <v>4.2252695388793</v>
      </c>
      <c r="Z89" s="12">
        <f>(S89-3.77)*-1</f>
        <v>0.3243540191651</v>
      </c>
      <c r="AA89" s="12">
        <f>POWER(2,Z89)</f>
        <v>1.2521036714065</v>
      </c>
      <c r="AD89" s="17">
        <v>29.0533123016357</v>
      </c>
      <c r="AE89" s="18">
        <v>24.9587650299072</v>
      </c>
      <c r="AG89" s="13">
        <f>AD89-25.07</f>
        <v>3.9833123016357</v>
      </c>
      <c r="AI89" s="17">
        <v>27.3235953887939</v>
      </c>
      <c r="AJ89" s="17">
        <v>21.7720108032227</v>
      </c>
      <c r="AL89" s="13">
        <f>AI89-21.963</f>
        <v>5.3605953887939</v>
      </c>
      <c r="AN89" s="12">
        <f>(AG89-4.78)*-1</f>
        <v>0.796687698364301</v>
      </c>
      <c r="AO89" s="12">
        <f>POWER(2,AN89)</f>
        <v>1.73710829603119</v>
      </c>
      <c r="AR89" s="17">
        <v>29.1163387298584</v>
      </c>
      <c r="AS89" s="18">
        <v>24.9587650299072</v>
      </c>
      <c r="AU89" s="13">
        <f>AR89-25.07</f>
        <v>4.0463387298584</v>
      </c>
      <c r="AW89" s="17">
        <v>25.1826953887939</v>
      </c>
      <c r="AX89" s="17">
        <v>21.7720108032227</v>
      </c>
      <c r="AZ89" s="13">
        <f>AW89-21.963</f>
        <v>3.21969538879394</v>
      </c>
      <c r="BB89" s="14">
        <f>(AU89-3.84)*-1</f>
        <v>-0.206338729858398</v>
      </c>
      <c r="BC89" s="12">
        <f>POWER(2,BB89)</f>
        <v>0.866734039444375</v>
      </c>
    </row>
    <row r="90" spans="1:55">
      <c r="A90" s="12" t="s">
        <v>2</v>
      </c>
      <c r="B90" s="17">
        <v>27.0492477416992</v>
      </c>
      <c r="C90" s="18">
        <v>25.1279411315918</v>
      </c>
      <c r="D90" s="17">
        <f>AVERAGE(C89:C91)</f>
        <v>25.0697129567464</v>
      </c>
      <c r="E90" s="13">
        <f t="shared" ref="E90:E91" si="160">B90-25.07</f>
        <v>1.9792477416992</v>
      </c>
      <c r="G90" s="17">
        <v>24.1782608032227</v>
      </c>
      <c r="H90" s="17">
        <v>21.96266746521</v>
      </c>
      <c r="I90" s="17">
        <f>H89:H91</f>
        <v>21.96266746521</v>
      </c>
      <c r="J90" s="13">
        <f t="shared" ref="J90:J91" si="161">G90-21.963</f>
        <v>2.21526080322266</v>
      </c>
      <c r="K90" s="13">
        <f>AVERAGE(J89:J91)</f>
        <v>2.14541687520345</v>
      </c>
      <c r="L90" s="12">
        <f t="shared" ref="L90:L100" si="162">(E90-2.15)*-1</f>
        <v>0.170752258300799</v>
      </c>
      <c r="M90" s="12">
        <f t="shared" ref="M90:M100" si="163">POWER(2,L90)</f>
        <v>1.12564527208924</v>
      </c>
      <c r="O90" s="12" t="s">
        <v>2</v>
      </c>
      <c r="P90" s="17">
        <v>28.4663276672363</v>
      </c>
      <c r="Q90" s="18">
        <v>25.1279411315918</v>
      </c>
      <c r="R90" s="17">
        <f>AVERAGE(Q89:Q91)</f>
        <v>25.0697129567464</v>
      </c>
      <c r="S90" s="13">
        <f t="shared" ref="S90:S91" si="164">P90-25.07</f>
        <v>3.3963276672363</v>
      </c>
      <c r="U90" s="17">
        <v>25.8782295388793</v>
      </c>
      <c r="V90" s="17">
        <v>21.96266746521</v>
      </c>
      <c r="W90" s="17">
        <f>V89:V91</f>
        <v>21.96266746521</v>
      </c>
      <c r="X90" s="13">
        <f t="shared" ref="X90:X91" si="165">U90-21.963</f>
        <v>3.9152295388793</v>
      </c>
      <c r="Y90" s="13">
        <f>AVERAGE(X89:X91)</f>
        <v>3.7729843218992</v>
      </c>
      <c r="Z90" s="12">
        <f t="shared" ref="Z90:Z100" si="166">(S90-3.77)*-1</f>
        <v>0.373672332763701</v>
      </c>
      <c r="AA90" s="12">
        <f t="shared" ref="AA90:AA100" si="167">POWER(2,Z90)</f>
        <v>1.29564666264307</v>
      </c>
      <c r="AC90" s="12" t="s">
        <v>2</v>
      </c>
      <c r="AD90" s="17">
        <v>29.5284210205078</v>
      </c>
      <c r="AE90" s="18">
        <v>25.1279411315918</v>
      </c>
      <c r="AF90" s="17">
        <f>AVERAGE(AE89:AE91)</f>
        <v>25.0697129567464</v>
      </c>
      <c r="AG90" s="13">
        <f t="shared" ref="AG90:AG91" si="168">AD90-25.07</f>
        <v>4.4584210205078</v>
      </c>
      <c r="AI90" s="17">
        <v>26.714353887939</v>
      </c>
      <c r="AJ90" s="17">
        <v>21.96266746521</v>
      </c>
      <c r="AK90" s="17">
        <f>AJ89:AJ91</f>
        <v>21.96266746521</v>
      </c>
      <c r="AL90" s="13">
        <f t="shared" ref="AL90:AL91" si="169">AI90-21.963</f>
        <v>4.751353887939</v>
      </c>
      <c r="AM90" s="13">
        <f>AVERAGE(AL89:AL91)</f>
        <v>4.77721488850893</v>
      </c>
      <c r="AN90" s="12">
        <f t="shared" ref="AN90:AN100" si="170">(AG90-4.78)*-1</f>
        <v>0.321578979492201</v>
      </c>
      <c r="AO90" s="12">
        <f t="shared" ref="AO90:AO100" si="171">POWER(2,AN90)</f>
        <v>1.24969755115622</v>
      </c>
      <c r="AQ90" s="12" t="s">
        <v>2</v>
      </c>
      <c r="AR90" s="17">
        <v>29.3370609283447</v>
      </c>
      <c r="AS90" s="18">
        <v>25.1279411315918</v>
      </c>
      <c r="AT90" s="17">
        <f>AVERAGE(AS89:AS91)</f>
        <v>25.0697129567464</v>
      </c>
      <c r="AU90" s="13">
        <f t="shared" ref="AU90:AU91" si="172">AR90-25.07</f>
        <v>4.26706092834473</v>
      </c>
      <c r="AW90" s="17">
        <v>25.9789009094238</v>
      </c>
      <c r="AX90" s="17">
        <v>21.96266746521</v>
      </c>
      <c r="AY90" s="17">
        <f>AX89:AX91</f>
        <v>21.96266746521</v>
      </c>
      <c r="AZ90" s="13">
        <f t="shared" ref="AZ90:AZ91" si="173">AW90-21.963</f>
        <v>4.0159009094238</v>
      </c>
      <c r="BA90" s="13">
        <f>AVERAGE(AZ89:AZ91)</f>
        <v>3.83608816019691</v>
      </c>
      <c r="BB90" s="14">
        <f t="shared" ref="BB90:BB100" si="174">(AU90-3.84)*-1</f>
        <v>-0.427060928344726</v>
      </c>
      <c r="BC90" s="12">
        <f t="shared" ref="BC90:BC100" si="175">POWER(2,BB90)</f>
        <v>0.7437754691975</v>
      </c>
    </row>
    <row r="91" spans="2:55">
      <c r="B91" s="17">
        <v>26.821235656738</v>
      </c>
      <c r="C91" s="18">
        <v>25.1224327087402</v>
      </c>
      <c r="E91" s="13">
        <f t="shared" si="160"/>
        <v>1.751235656738</v>
      </c>
      <c r="G91" s="17">
        <v>24.0618724822998</v>
      </c>
      <c r="H91" s="17">
        <v>21.7737503051758</v>
      </c>
      <c r="J91" s="13">
        <f t="shared" si="161"/>
        <v>2.0988724822998</v>
      </c>
      <c r="L91" s="12">
        <f t="shared" si="162"/>
        <v>0.398764343262</v>
      </c>
      <c r="M91" s="12">
        <f t="shared" si="163"/>
        <v>1.31837824666756</v>
      </c>
      <c r="P91" s="17">
        <v>29.0354660034179</v>
      </c>
      <c r="Q91" s="18">
        <v>25.1224327087402</v>
      </c>
      <c r="S91" s="13">
        <f t="shared" si="164"/>
        <v>3.9654660034179</v>
      </c>
      <c r="U91" s="17">
        <v>25.141453887939</v>
      </c>
      <c r="V91" s="17">
        <v>21.7737503051758</v>
      </c>
      <c r="X91" s="13">
        <f t="shared" si="165"/>
        <v>3.178453887939</v>
      </c>
      <c r="Z91" s="12">
        <f t="shared" si="166"/>
        <v>-0.195466003417898</v>
      </c>
      <c r="AA91" s="12">
        <f t="shared" si="167"/>
        <v>0.873290769615366</v>
      </c>
      <c r="AD91" s="17">
        <v>29.3796653747558</v>
      </c>
      <c r="AE91" s="18">
        <v>25.1224327087402</v>
      </c>
      <c r="AG91" s="13">
        <f t="shared" si="168"/>
        <v>4.3096653747558</v>
      </c>
      <c r="AI91" s="17">
        <v>26.1826953887939</v>
      </c>
      <c r="AJ91" s="17">
        <v>21.7737503051758</v>
      </c>
      <c r="AL91" s="13">
        <f t="shared" si="169"/>
        <v>4.2196953887939</v>
      </c>
      <c r="AN91" s="12">
        <f t="shared" si="170"/>
        <v>0.470334625244202</v>
      </c>
      <c r="AO91" s="12">
        <f t="shared" si="171"/>
        <v>1.3854307739568</v>
      </c>
      <c r="AR91" s="17">
        <v>29.8496570587158</v>
      </c>
      <c r="AS91" s="18">
        <v>25.1224327087402</v>
      </c>
      <c r="AU91" s="13">
        <f t="shared" si="172"/>
        <v>4.77965705871582</v>
      </c>
      <c r="AW91" s="17">
        <v>26.235668182373</v>
      </c>
      <c r="AX91" s="17">
        <v>21.7737503051758</v>
      </c>
      <c r="AZ91" s="13">
        <f t="shared" si="173"/>
        <v>4.272668182373</v>
      </c>
      <c r="BB91" s="14">
        <f t="shared" si="174"/>
        <v>-0.93965705871582</v>
      </c>
      <c r="BC91" s="12">
        <f t="shared" si="175"/>
        <v>0.521356796782285</v>
      </c>
    </row>
    <row r="92" spans="2:55">
      <c r="B92" s="17">
        <v>27.6486949920654</v>
      </c>
      <c r="C92" s="18">
        <v>25.1557140350342</v>
      </c>
      <c r="E92" s="13">
        <f>B92-25.169</f>
        <v>2.47969499206543</v>
      </c>
      <c r="L92" s="12">
        <f t="shared" si="162"/>
        <v>-0.329694992065429</v>
      </c>
      <c r="M92" s="12">
        <f t="shared" si="163"/>
        <v>0.795704690190896</v>
      </c>
      <c r="P92" s="17">
        <v>28.3293113708496</v>
      </c>
      <c r="Q92" s="18">
        <v>25.1557140350342</v>
      </c>
      <c r="S92" s="13">
        <f>P92-25.169</f>
        <v>3.1603113708496</v>
      </c>
      <c r="Z92" s="12">
        <f t="shared" si="166"/>
        <v>0.609688629150402</v>
      </c>
      <c r="AA92" s="12">
        <f t="shared" si="167"/>
        <v>1.52592983834994</v>
      </c>
      <c r="AD92" s="17">
        <v>29.2511291503906</v>
      </c>
      <c r="AE92" s="18">
        <v>25.1557140350342</v>
      </c>
      <c r="AG92" s="13">
        <f>AD92-25.169</f>
        <v>4.0821291503906</v>
      </c>
      <c r="AN92" s="12">
        <f t="shared" si="170"/>
        <v>0.697870849609401</v>
      </c>
      <c r="AO92" s="12">
        <f t="shared" si="171"/>
        <v>1.62210909307655</v>
      </c>
      <c r="AR92" s="17">
        <v>30.4333419799805</v>
      </c>
      <c r="AS92" s="18">
        <v>25.1557140350342</v>
      </c>
      <c r="AU92" s="13">
        <f>AR92-25.169</f>
        <v>5.26434197998047</v>
      </c>
      <c r="BB92" s="14">
        <f t="shared" si="174"/>
        <v>-1.42434197998047</v>
      </c>
      <c r="BC92" s="12">
        <f t="shared" si="175"/>
        <v>0.372589266755081</v>
      </c>
    </row>
    <row r="93" spans="1:55">
      <c r="A93" s="12" t="s">
        <v>3</v>
      </c>
      <c r="B93" s="17">
        <v>27.6687526702881</v>
      </c>
      <c r="C93" s="18">
        <v>25.3049259185791</v>
      </c>
      <c r="D93" s="17">
        <f>AVERAGE(C92:C94)</f>
        <v>25.1691068013509</v>
      </c>
      <c r="E93" s="13">
        <f t="shared" ref="E93:E94" si="176">B93-25.169</f>
        <v>2.49975267028809</v>
      </c>
      <c r="L93" s="12">
        <f t="shared" si="162"/>
        <v>-0.349752670288086</v>
      </c>
      <c r="M93" s="12">
        <f t="shared" si="163"/>
        <v>0.784718615302027</v>
      </c>
      <c r="O93" s="12" t="s">
        <v>3</v>
      </c>
      <c r="P93" s="17">
        <v>28.3922004699707</v>
      </c>
      <c r="Q93" s="18">
        <v>25.3049259185791</v>
      </c>
      <c r="R93" s="17">
        <f>AVERAGE(Q92:Q94)</f>
        <v>25.1691068013509</v>
      </c>
      <c r="S93" s="13">
        <f t="shared" ref="S93:S94" si="177">P93-25.169</f>
        <v>3.2232004699707</v>
      </c>
      <c r="Z93" s="12">
        <f t="shared" si="166"/>
        <v>0.546799530029301</v>
      </c>
      <c r="AA93" s="12">
        <f t="shared" si="167"/>
        <v>1.46084137294385</v>
      </c>
      <c r="AC93" s="12" t="s">
        <v>3</v>
      </c>
      <c r="AD93" s="17">
        <v>29.566307067871</v>
      </c>
      <c r="AE93" s="18">
        <v>25.3049259185791</v>
      </c>
      <c r="AF93" s="17">
        <f>AVERAGE(AE92:AE94)</f>
        <v>25.1691068013509</v>
      </c>
      <c r="AG93" s="13">
        <f t="shared" ref="AG93:AG94" si="178">AD93-25.169</f>
        <v>4.397307067871</v>
      </c>
      <c r="AN93" s="12">
        <f t="shared" si="170"/>
        <v>0.382692932128999</v>
      </c>
      <c r="AO93" s="12">
        <f t="shared" si="171"/>
        <v>1.30377320642537</v>
      </c>
      <c r="AQ93" s="12" t="s">
        <v>3</v>
      </c>
      <c r="AR93" s="17">
        <v>29.6801719665527</v>
      </c>
      <c r="AS93" s="18">
        <v>25.3049259185791</v>
      </c>
      <c r="AT93" s="17">
        <f>AVERAGE(AS92:AS94)</f>
        <v>25.1691068013509</v>
      </c>
      <c r="AU93" s="13">
        <f t="shared" ref="AU93:AU94" si="179">AR93-25.169</f>
        <v>4.51117196655273</v>
      </c>
      <c r="BB93" s="14">
        <f t="shared" si="174"/>
        <v>-0.671171966552734</v>
      </c>
      <c r="BC93" s="12">
        <f t="shared" si="175"/>
        <v>0.627996330121302</v>
      </c>
    </row>
    <row r="94" spans="2:55">
      <c r="B94" s="17">
        <v>27.7884769439697</v>
      </c>
      <c r="C94" s="18">
        <v>25.0466804504395</v>
      </c>
      <c r="E94" s="13">
        <f t="shared" si="176"/>
        <v>2.61947694396973</v>
      </c>
      <c r="L94" s="12">
        <f t="shared" si="162"/>
        <v>-0.469476943969726</v>
      </c>
      <c r="M94" s="12">
        <f t="shared" si="163"/>
        <v>0.722226396956147</v>
      </c>
      <c r="P94" s="17">
        <v>28.566047668457</v>
      </c>
      <c r="Q94" s="18">
        <v>25.0466804504395</v>
      </c>
      <c r="S94" s="13">
        <f t="shared" si="177"/>
        <v>3.397047668457</v>
      </c>
      <c r="Z94" s="12">
        <f t="shared" si="166"/>
        <v>0.372952331543001</v>
      </c>
      <c r="AA94" s="12">
        <f t="shared" si="167"/>
        <v>1.29500020971334</v>
      </c>
      <c r="AD94" s="17">
        <v>29.7967109680175</v>
      </c>
      <c r="AE94" s="18">
        <v>25.0466804504395</v>
      </c>
      <c r="AG94" s="13">
        <f t="shared" si="178"/>
        <v>4.6277109680175</v>
      </c>
      <c r="AN94" s="12">
        <f t="shared" si="170"/>
        <v>0.152289031982501</v>
      </c>
      <c r="AO94" s="12">
        <f t="shared" si="171"/>
        <v>1.11133135237052</v>
      </c>
      <c r="AR94" s="17">
        <v>29.9486236572266</v>
      </c>
      <c r="AS94" s="18">
        <v>25.0466804504395</v>
      </c>
      <c r="AU94" s="13">
        <f t="shared" si="179"/>
        <v>4.77962365722656</v>
      </c>
      <c r="BB94" s="14">
        <f t="shared" si="174"/>
        <v>-0.939623657226562</v>
      </c>
      <c r="BC94" s="12">
        <f t="shared" si="175"/>
        <v>0.52136886745179</v>
      </c>
    </row>
    <row r="95" spans="2:55">
      <c r="B95" s="17">
        <v>24.9027576446533</v>
      </c>
      <c r="C95" s="18">
        <v>24.2851238250732</v>
      </c>
      <c r="E95" s="13">
        <f>B95-24.138</f>
        <v>0.764757644653319</v>
      </c>
      <c r="L95" s="12">
        <f t="shared" si="162"/>
        <v>1.38524235534668</v>
      </c>
      <c r="M95" s="12">
        <f t="shared" si="163"/>
        <v>2.61215834838378</v>
      </c>
      <c r="P95" s="17">
        <v>27.9406299591064</v>
      </c>
      <c r="Q95" s="18">
        <v>24.2851238250732</v>
      </c>
      <c r="S95" s="13">
        <f>P95-24.138</f>
        <v>3.80262995910644</v>
      </c>
      <c r="Z95" s="12">
        <f t="shared" si="166"/>
        <v>-0.0326299591064436</v>
      </c>
      <c r="AA95" s="12">
        <f t="shared" si="167"/>
        <v>0.977636490977875</v>
      </c>
      <c r="AD95" s="17">
        <v>28.7804622650146</v>
      </c>
      <c r="AE95" s="18">
        <v>24.2851238250732</v>
      </c>
      <c r="AG95" s="13">
        <f>AD95-24.138</f>
        <v>4.64246226501465</v>
      </c>
      <c r="AN95" s="12">
        <f t="shared" si="170"/>
        <v>0.137537734985353</v>
      </c>
      <c r="AO95" s="12">
        <f t="shared" si="171"/>
        <v>1.10002608507279</v>
      </c>
      <c r="AR95" s="17">
        <v>28.4297771453857</v>
      </c>
      <c r="AS95" s="18">
        <v>24.2851238250732</v>
      </c>
      <c r="AU95" s="13">
        <f>AR95-24.138</f>
        <v>4.29177714538574</v>
      </c>
      <c r="BB95" s="14">
        <f t="shared" si="174"/>
        <v>-0.451777145385741</v>
      </c>
      <c r="BC95" s="12">
        <f t="shared" si="175"/>
        <v>0.731141655694931</v>
      </c>
    </row>
    <row r="96" spans="1:55">
      <c r="A96" s="12" t="s">
        <v>4</v>
      </c>
      <c r="B96" s="17">
        <v>24.7861404418945</v>
      </c>
      <c r="C96" s="18">
        <v>24.1833744049072</v>
      </c>
      <c r="D96" s="17">
        <f>AVERAGE(C95:C97)</f>
        <v>24.1376317342122</v>
      </c>
      <c r="E96" s="13">
        <f t="shared" ref="E96:E97" si="180">B96-24.138</f>
        <v>0.64814044189453</v>
      </c>
      <c r="L96" s="12">
        <f t="shared" si="162"/>
        <v>1.50185955810547</v>
      </c>
      <c r="M96" s="12">
        <f t="shared" si="163"/>
        <v>2.83207516926226</v>
      </c>
      <c r="O96" s="12" t="s">
        <v>4</v>
      </c>
      <c r="P96" s="17">
        <v>27.9561100006104</v>
      </c>
      <c r="Q96" s="18">
        <v>24.1833744049072</v>
      </c>
      <c r="R96" s="17">
        <f>AVERAGE(Q95:Q97)</f>
        <v>24.1376317342122</v>
      </c>
      <c r="S96" s="13">
        <f t="shared" ref="S96:S97" si="181">P96-24.138</f>
        <v>3.81811000061035</v>
      </c>
      <c r="Z96" s="12">
        <f t="shared" si="166"/>
        <v>-0.0481100006103499</v>
      </c>
      <c r="AA96" s="12">
        <f t="shared" si="167"/>
        <v>0.967202580881619</v>
      </c>
      <c r="AC96" s="12" t="s">
        <v>4</v>
      </c>
      <c r="AD96" s="17">
        <v>29.1139583587646</v>
      </c>
      <c r="AE96" s="18">
        <v>24.1833744049072</v>
      </c>
      <c r="AF96" s="17">
        <f>AVERAGE(AE95:AE97)</f>
        <v>24.1376317342122</v>
      </c>
      <c r="AG96" s="13">
        <f t="shared" ref="AG96:AG97" si="182">AD96-24.138</f>
        <v>4.97595835876465</v>
      </c>
      <c r="AN96" s="12">
        <f t="shared" si="170"/>
        <v>-0.195958358764647</v>
      </c>
      <c r="AO96" s="12">
        <f t="shared" si="171"/>
        <v>0.872992788401729</v>
      </c>
      <c r="AQ96" s="12" t="s">
        <v>4</v>
      </c>
      <c r="AR96" s="17">
        <v>28.5315475463867</v>
      </c>
      <c r="AS96" s="18">
        <v>24.1833744049072</v>
      </c>
      <c r="AT96" s="17">
        <f>AVERAGE(AS95:AS97)</f>
        <v>24.1376317342122</v>
      </c>
      <c r="AU96" s="13">
        <f t="shared" ref="AU96:AU97" si="183">AR96-24.138</f>
        <v>4.39354754638672</v>
      </c>
      <c r="BB96" s="14">
        <f t="shared" si="174"/>
        <v>-0.553547546386717</v>
      </c>
      <c r="BC96" s="12">
        <f t="shared" si="175"/>
        <v>0.681342664422672</v>
      </c>
    </row>
    <row r="97" spans="2:55">
      <c r="B97" s="17">
        <v>25.0793628692627</v>
      </c>
      <c r="C97" s="18">
        <v>23.9443969726563</v>
      </c>
      <c r="E97" s="13">
        <f t="shared" si="180"/>
        <v>0.941362869262694</v>
      </c>
      <c r="L97" s="12">
        <f t="shared" si="162"/>
        <v>1.20863713073731</v>
      </c>
      <c r="M97" s="12">
        <f t="shared" si="163"/>
        <v>2.31119202480385</v>
      </c>
      <c r="P97" s="17">
        <v>28.0176734924316</v>
      </c>
      <c r="Q97" s="18">
        <v>23.9443969726563</v>
      </c>
      <c r="S97" s="13">
        <f t="shared" si="181"/>
        <v>3.87967349243164</v>
      </c>
      <c r="Z97" s="12">
        <f t="shared" si="166"/>
        <v>-0.109673492431639</v>
      </c>
      <c r="AA97" s="12">
        <f t="shared" si="167"/>
        <v>0.926797788994046</v>
      </c>
      <c r="AD97" s="17">
        <v>29.1703777313232</v>
      </c>
      <c r="AE97" s="18">
        <v>23.9443969726563</v>
      </c>
      <c r="AG97" s="13">
        <f t="shared" si="182"/>
        <v>5.03237773132324</v>
      </c>
      <c r="AN97" s="12">
        <f t="shared" si="170"/>
        <v>-0.25237773132324</v>
      </c>
      <c r="AO97" s="12">
        <f t="shared" si="171"/>
        <v>0.839511660368044</v>
      </c>
      <c r="AR97" s="17">
        <v>28.8925151824951</v>
      </c>
      <c r="AS97" s="18">
        <v>23.9443969726563</v>
      </c>
      <c r="AU97" s="13">
        <f t="shared" si="183"/>
        <v>4.75451518249512</v>
      </c>
      <c r="BB97" s="14">
        <f t="shared" si="174"/>
        <v>-0.914515182495116</v>
      </c>
      <c r="BC97" s="12">
        <f t="shared" si="175"/>
        <v>0.530522122630805</v>
      </c>
    </row>
    <row r="98" spans="2:55">
      <c r="B98" s="17">
        <v>25.6957607269287</v>
      </c>
      <c r="C98" s="18">
        <v>24.5568008422852</v>
      </c>
      <c r="E98" s="13">
        <f>B98-24.63</f>
        <v>1.06576072692871</v>
      </c>
      <c r="L98" s="12">
        <f t="shared" si="162"/>
        <v>1.08423927307129</v>
      </c>
      <c r="M98" s="12">
        <f t="shared" si="163"/>
        <v>2.12025718537416</v>
      </c>
      <c r="P98" s="17">
        <v>30.0228481292725</v>
      </c>
      <c r="Q98" s="18">
        <v>24.5568008422852</v>
      </c>
      <c r="S98" s="13">
        <f>P98-24.63</f>
        <v>5.39284812927246</v>
      </c>
      <c r="Z98" s="12">
        <f t="shared" si="166"/>
        <v>-1.62284812927246</v>
      </c>
      <c r="AA98" s="12">
        <f t="shared" si="167"/>
        <v>0.324693829002387</v>
      </c>
      <c r="AD98" s="17">
        <v>29.7010345458984</v>
      </c>
      <c r="AE98" s="18">
        <v>24.5568008422852</v>
      </c>
      <c r="AG98" s="13">
        <f>AD98-24.63</f>
        <v>5.0710345458984</v>
      </c>
      <c r="AN98" s="12">
        <f t="shared" si="170"/>
        <v>-0.291034545898399</v>
      </c>
      <c r="AO98" s="12">
        <f t="shared" si="171"/>
        <v>0.817315757307706</v>
      </c>
      <c r="AR98" s="17">
        <v>27.9250812530518</v>
      </c>
      <c r="AS98" s="18">
        <v>24.5568008422852</v>
      </c>
      <c r="AU98" s="13">
        <f>AR98-24.63</f>
        <v>3.29508125305176</v>
      </c>
      <c r="BB98" s="14">
        <f t="shared" si="174"/>
        <v>0.544918746948241</v>
      </c>
      <c r="BC98" s="12">
        <f t="shared" si="175"/>
        <v>1.45893817405599</v>
      </c>
    </row>
    <row r="99" spans="1:55">
      <c r="A99" s="12" t="s">
        <v>30</v>
      </c>
      <c r="B99" s="17">
        <v>26.6887683868408</v>
      </c>
      <c r="C99" s="18">
        <v>24.6137504577637</v>
      </c>
      <c r="D99" s="19">
        <f>AVERAGE(C98:C100)</f>
        <v>24.6299107869466</v>
      </c>
      <c r="E99" s="13">
        <f t="shared" ref="E99:E100" si="184">B99-24.63</f>
        <v>2.05876838684082</v>
      </c>
      <c r="L99" s="12">
        <f t="shared" si="162"/>
        <v>0.0912316131591786</v>
      </c>
      <c r="M99" s="12">
        <f t="shared" si="163"/>
        <v>1.06527921173005</v>
      </c>
      <c r="O99" s="12" t="s">
        <v>30</v>
      </c>
      <c r="P99" s="17">
        <v>30.0464248657227</v>
      </c>
      <c r="Q99" s="18">
        <v>24.6137504577637</v>
      </c>
      <c r="R99" s="19">
        <f>AVERAGE(Q98:Q100)</f>
        <v>24.6299107869466</v>
      </c>
      <c r="S99" s="13">
        <f t="shared" ref="S99:S100" si="185">P99-24.63</f>
        <v>5.41642486572266</v>
      </c>
      <c r="Z99" s="12">
        <f t="shared" si="166"/>
        <v>-1.64642486572266</v>
      </c>
      <c r="AA99" s="12">
        <f t="shared" si="167"/>
        <v>0.31943075635399</v>
      </c>
      <c r="AC99" s="12" t="s">
        <v>30</v>
      </c>
      <c r="AD99" s="17">
        <v>29.584806060791</v>
      </c>
      <c r="AE99" s="18">
        <v>24.6137504577637</v>
      </c>
      <c r="AF99" s="19">
        <f>AVERAGE(AE98:AE100)</f>
        <v>24.6299107869466</v>
      </c>
      <c r="AG99" s="13">
        <f t="shared" ref="AG99:AG100" si="186">AD99-24.63</f>
        <v>4.954806060791</v>
      </c>
      <c r="AN99" s="12">
        <f t="shared" si="170"/>
        <v>-0.174806060791</v>
      </c>
      <c r="AO99" s="12">
        <f t="shared" si="171"/>
        <v>0.885886599430536</v>
      </c>
      <c r="AQ99" s="12" t="s">
        <v>30</v>
      </c>
      <c r="AR99" s="17">
        <v>27.9646415710449</v>
      </c>
      <c r="AS99" s="18">
        <v>24.6137504577637</v>
      </c>
      <c r="AT99" s="19">
        <f>AVERAGE(AS98:AS100)</f>
        <v>24.6299107869466</v>
      </c>
      <c r="AU99" s="13">
        <f t="shared" ref="AU99:AU100" si="187">AR99-24.63</f>
        <v>3.33464157104492</v>
      </c>
      <c r="BB99" s="14">
        <f t="shared" si="174"/>
        <v>0.505358428955077</v>
      </c>
      <c r="BC99" s="12">
        <f t="shared" si="175"/>
        <v>1.41947597271228</v>
      </c>
    </row>
    <row r="100" spans="2:55">
      <c r="B100" s="17">
        <v>25.8984222412109</v>
      </c>
      <c r="C100" s="18">
        <v>24.719181060791</v>
      </c>
      <c r="E100" s="13">
        <f t="shared" si="184"/>
        <v>1.26842224121094</v>
      </c>
      <c r="L100" s="12">
        <f t="shared" si="162"/>
        <v>0.881577758789061</v>
      </c>
      <c r="M100" s="12">
        <f t="shared" si="163"/>
        <v>1.842389071698</v>
      </c>
      <c r="P100" s="17">
        <v>27.5463962554932</v>
      </c>
      <c r="Q100" s="18">
        <v>24.719181060791</v>
      </c>
      <c r="S100" s="13">
        <f t="shared" si="185"/>
        <v>2.91639625549316</v>
      </c>
      <c r="Z100" s="12">
        <f t="shared" si="166"/>
        <v>0.853603744506835</v>
      </c>
      <c r="AA100" s="12">
        <f t="shared" si="167"/>
        <v>1.80700906612163</v>
      </c>
      <c r="AD100" s="17">
        <v>29.113712310791</v>
      </c>
      <c r="AE100" s="18">
        <v>24.719181060791</v>
      </c>
      <c r="AG100" s="13">
        <f t="shared" si="186"/>
        <v>4.483712310791</v>
      </c>
      <c r="AN100" s="12">
        <f t="shared" si="170"/>
        <v>0.296287689208998</v>
      </c>
      <c r="AO100" s="12">
        <f t="shared" si="171"/>
        <v>1.22798053228336</v>
      </c>
      <c r="AR100" s="17">
        <v>27.9450778961182</v>
      </c>
      <c r="AS100" s="18">
        <v>24.719181060791</v>
      </c>
      <c r="AU100" s="13">
        <f t="shared" si="187"/>
        <v>3.31507789611816</v>
      </c>
      <c r="BB100" s="14">
        <f t="shared" si="174"/>
        <v>0.524922103881835</v>
      </c>
      <c r="BC100" s="12">
        <f t="shared" si="175"/>
        <v>1.43885588908442</v>
      </c>
    </row>
    <row r="102" ht="15.75" spans="1:55">
      <c r="A102" s="12" t="s">
        <v>31</v>
      </c>
      <c r="B102" s="16" t="s">
        <v>22</v>
      </c>
      <c r="C102" s="12" t="s">
        <v>23</v>
      </c>
      <c r="D102" s="16" t="s">
        <v>24</v>
      </c>
      <c r="E102" s="13" t="s">
        <v>25</v>
      </c>
      <c r="G102" s="12" t="s">
        <v>22</v>
      </c>
      <c r="H102" s="12" t="s">
        <v>23</v>
      </c>
      <c r="I102" s="16" t="s">
        <v>24</v>
      </c>
      <c r="J102" s="13" t="s">
        <v>26</v>
      </c>
      <c r="K102" s="12" t="s">
        <v>27</v>
      </c>
      <c r="L102" s="20" t="s">
        <v>28</v>
      </c>
      <c r="M102" s="12" t="s">
        <v>29</v>
      </c>
      <c r="O102" s="12" t="s">
        <v>31</v>
      </c>
      <c r="P102" s="16" t="s">
        <v>22</v>
      </c>
      <c r="Q102" s="12" t="s">
        <v>23</v>
      </c>
      <c r="R102" s="16" t="s">
        <v>24</v>
      </c>
      <c r="S102" s="13" t="s">
        <v>25</v>
      </c>
      <c r="U102" s="12" t="s">
        <v>22</v>
      </c>
      <c r="V102" s="12" t="s">
        <v>23</v>
      </c>
      <c r="W102" s="16" t="s">
        <v>24</v>
      </c>
      <c r="X102" s="13" t="s">
        <v>26</v>
      </c>
      <c r="Y102" s="12" t="s">
        <v>27</v>
      </c>
      <c r="Z102" s="20" t="s">
        <v>28</v>
      </c>
      <c r="AA102" s="12" t="s">
        <v>29</v>
      </c>
      <c r="AC102" s="12" t="s">
        <v>31</v>
      </c>
      <c r="AD102" s="16" t="s">
        <v>22</v>
      </c>
      <c r="AE102" s="12" t="s">
        <v>23</v>
      </c>
      <c r="AF102" s="16" t="s">
        <v>24</v>
      </c>
      <c r="AG102" s="13" t="s">
        <v>25</v>
      </c>
      <c r="AI102" s="12" t="s">
        <v>22</v>
      </c>
      <c r="AJ102" s="12" t="s">
        <v>23</v>
      </c>
      <c r="AK102" s="16" t="s">
        <v>24</v>
      </c>
      <c r="AL102" s="13" t="s">
        <v>26</v>
      </c>
      <c r="AM102" s="12" t="s">
        <v>27</v>
      </c>
      <c r="AN102" s="20" t="s">
        <v>28</v>
      </c>
      <c r="AO102" s="12" t="s">
        <v>29</v>
      </c>
      <c r="AQ102" s="12" t="s">
        <v>31</v>
      </c>
      <c r="AR102" s="16" t="s">
        <v>22</v>
      </c>
      <c r="AS102" s="12" t="s">
        <v>23</v>
      </c>
      <c r="AT102" s="16" t="s">
        <v>24</v>
      </c>
      <c r="AU102" s="13" t="s">
        <v>25</v>
      </c>
      <c r="AW102" s="12" t="s">
        <v>22</v>
      </c>
      <c r="AX102" s="12" t="s">
        <v>23</v>
      </c>
      <c r="AY102" s="16" t="s">
        <v>24</v>
      </c>
      <c r="AZ102" s="13" t="s">
        <v>26</v>
      </c>
      <c r="BA102" s="12" t="s">
        <v>27</v>
      </c>
      <c r="BB102" s="20" t="s">
        <v>28</v>
      </c>
      <c r="BC102" s="12" t="s">
        <v>29</v>
      </c>
    </row>
    <row r="103" spans="2:55">
      <c r="B103" s="17">
        <v>26.9125499725342</v>
      </c>
      <c r="C103" s="18">
        <v>25.9367618560791</v>
      </c>
      <c r="E103" s="13">
        <f>B103-25.632</f>
        <v>1.28054997253418</v>
      </c>
      <c r="G103" s="17">
        <v>24.0851173400879</v>
      </c>
      <c r="H103" s="17">
        <v>21.7720108032227</v>
      </c>
      <c r="J103" s="13">
        <f>G103-21.963</f>
        <v>2.12211734008789</v>
      </c>
      <c r="L103" s="12">
        <f>(E103-2.15)*-1</f>
        <v>0.869450027465822</v>
      </c>
      <c r="M103" s="12">
        <f>POWER(2,L103)</f>
        <v>1.82696630637445</v>
      </c>
      <c r="P103" s="17">
        <v>28.2874698638916</v>
      </c>
      <c r="Q103" s="18">
        <v>25.9367618560791</v>
      </c>
      <c r="S103" s="13">
        <f>P103-25.632</f>
        <v>2.6554698638916</v>
      </c>
      <c r="U103" s="17">
        <v>26.1882695388793</v>
      </c>
      <c r="V103" s="17">
        <v>21.7720108032227</v>
      </c>
      <c r="X103" s="13">
        <f>U103-21.963</f>
        <v>4.2252695388793</v>
      </c>
      <c r="Z103" s="12">
        <f>(S103-3.77)*-1</f>
        <v>1.1145301361084</v>
      </c>
      <c r="AA103" s="12">
        <f>POWER(2,Z103)</f>
        <v>2.16524478882031</v>
      </c>
      <c r="AD103" s="17">
        <v>29.0719566345215</v>
      </c>
      <c r="AE103" s="18">
        <v>25.9367618560791</v>
      </c>
      <c r="AG103" s="13">
        <f>AD103-25.632</f>
        <v>3.43995663452148</v>
      </c>
      <c r="AI103" s="17">
        <v>27.3235953887939</v>
      </c>
      <c r="AJ103" s="17">
        <v>21.7720108032227</v>
      </c>
      <c r="AL103" s="13">
        <f>AI103-21.963</f>
        <v>5.3605953887939</v>
      </c>
      <c r="AN103" s="12">
        <f>(AG103-4.78)*-1</f>
        <v>1.34004336547852</v>
      </c>
      <c r="AO103" s="12">
        <f>POWER(2,AN103)</f>
        <v>2.53158928297631</v>
      </c>
      <c r="AR103" s="17">
        <v>30.4670333862304</v>
      </c>
      <c r="AS103" s="18">
        <v>25.9367618560791</v>
      </c>
      <c r="AU103" s="13">
        <f>AR103-25.632</f>
        <v>4.8350333862304</v>
      </c>
      <c r="AW103" s="17">
        <v>25.1826953887939</v>
      </c>
      <c r="AX103" s="17">
        <v>21.7720108032227</v>
      </c>
      <c r="AZ103" s="13">
        <f>AW103-21.963</f>
        <v>3.21969538879394</v>
      </c>
      <c r="BB103" s="14">
        <f>(AU103-3.84)*-1</f>
        <v>-0.9950333862304</v>
      </c>
      <c r="BC103" s="12">
        <f>POWER(2,BB103)</f>
        <v>0.501724263432504</v>
      </c>
    </row>
    <row r="104" spans="1:55">
      <c r="A104" s="12" t="s">
        <v>2</v>
      </c>
      <c r="B104" s="17">
        <v>26.5758762359619</v>
      </c>
      <c r="C104" s="18">
        <v>25.6262550354004</v>
      </c>
      <c r="D104" s="17">
        <f>AVERAGE(C103:C105)</f>
        <v>25.6319325764974</v>
      </c>
      <c r="E104" s="13">
        <f t="shared" ref="E104:E105" si="188">B104-25.632</f>
        <v>0.943876235961913</v>
      </c>
      <c r="G104" s="17">
        <v>24.1782608032227</v>
      </c>
      <c r="H104" s="17">
        <v>21.96266746521</v>
      </c>
      <c r="I104" s="17">
        <f>H103:H105</f>
        <v>21.96266746521</v>
      </c>
      <c r="J104" s="13">
        <f t="shared" ref="J104:J105" si="189">G104-21.963</f>
        <v>2.21526080322266</v>
      </c>
      <c r="K104" s="13">
        <f>AVERAGE(J103:J105)</f>
        <v>2.14541687520345</v>
      </c>
      <c r="L104" s="12">
        <f t="shared" ref="L104:L114" si="190">(E104-2.15)*-1</f>
        <v>1.20612376403809</v>
      </c>
      <c r="M104" s="12">
        <f t="shared" ref="M104:M114" si="191">POWER(2,L104)</f>
        <v>2.3071691260426</v>
      </c>
      <c r="O104" s="12" t="s">
        <v>2</v>
      </c>
      <c r="P104" s="17">
        <v>29.0468425750732</v>
      </c>
      <c r="Q104" s="18">
        <v>25.6262550354004</v>
      </c>
      <c r="R104" s="17">
        <f>AVERAGE(Q103:Q105)</f>
        <v>25.6319325764974</v>
      </c>
      <c r="S104" s="13">
        <f t="shared" ref="S104:S105" si="192">P104-25.632</f>
        <v>3.41484257507324</v>
      </c>
      <c r="U104" s="17">
        <v>25.8782295388793</v>
      </c>
      <c r="V104" s="17">
        <v>21.96266746521</v>
      </c>
      <c r="W104" s="17">
        <f>V103:V105</f>
        <v>21.96266746521</v>
      </c>
      <c r="X104" s="13">
        <f t="shared" ref="X104:X105" si="193">U104-21.963</f>
        <v>3.9152295388793</v>
      </c>
      <c r="Y104" s="13">
        <f>AVERAGE(X103:X105)</f>
        <v>3.7729843218992</v>
      </c>
      <c r="Z104" s="12">
        <f t="shared" ref="Z104:Z114" si="194">(S104-3.77)*-1</f>
        <v>0.355157424926759</v>
      </c>
      <c r="AA104" s="12">
        <f t="shared" ref="AA104:AA114" si="195">POWER(2,Z104)</f>
        <v>1.27912515006456</v>
      </c>
      <c r="AC104" s="12" t="s">
        <v>2</v>
      </c>
      <c r="AD104" s="17">
        <v>28.7325420379639</v>
      </c>
      <c r="AE104" s="18">
        <v>25.6262550354004</v>
      </c>
      <c r="AF104" s="17">
        <f>AVERAGE(AE103:AE105)</f>
        <v>25.6319325764974</v>
      </c>
      <c r="AG104" s="13">
        <f t="shared" ref="AG104:AG105" si="196">AD104-25.632</f>
        <v>3.10054203796387</v>
      </c>
      <c r="AI104" s="17">
        <v>26.714353887939</v>
      </c>
      <c r="AJ104" s="17">
        <v>21.96266746521</v>
      </c>
      <c r="AK104" s="17">
        <f>AJ103:AJ105</f>
        <v>21.96266746521</v>
      </c>
      <c r="AL104" s="13">
        <f t="shared" ref="AL104:AL105" si="197">AI104-21.963</f>
        <v>4.751353887939</v>
      </c>
      <c r="AM104" s="13">
        <f>AVERAGE(AL103:AL105)</f>
        <v>4.77721488850893</v>
      </c>
      <c r="AN104" s="12">
        <f t="shared" ref="AN104:AN114" si="198">(AG104-4.78)*-1</f>
        <v>1.67945796203613</v>
      </c>
      <c r="AO104" s="12">
        <f t="shared" ref="AO104:AO114" si="199">POWER(2,AN104)</f>
        <v>3.20307584994725</v>
      </c>
      <c r="AQ104" s="12" t="s">
        <v>2</v>
      </c>
      <c r="AR104" s="17">
        <v>30.4112510681152</v>
      </c>
      <c r="AS104" s="18">
        <v>25.6262550354004</v>
      </c>
      <c r="AT104" s="17">
        <f>AVERAGE(AS103:AS105)</f>
        <v>25.6319325764974</v>
      </c>
      <c r="AU104" s="13">
        <f t="shared" ref="AU104:AU105" si="200">AR104-25.632</f>
        <v>4.7792510681152</v>
      </c>
      <c r="AW104" s="17">
        <v>25.9789009094238</v>
      </c>
      <c r="AX104" s="17">
        <v>21.96266746521</v>
      </c>
      <c r="AY104" s="17">
        <f>AX103:AX105</f>
        <v>21.96266746521</v>
      </c>
      <c r="AZ104" s="13">
        <f t="shared" ref="AZ104:AZ105" si="201">AW104-21.963</f>
        <v>4.0159009094238</v>
      </c>
      <c r="BA104" s="13">
        <f>AVERAGE(AZ103:AZ105)</f>
        <v>3.83608816019691</v>
      </c>
      <c r="BB104" s="14">
        <f>(AU104-3.84)*-1</f>
        <v>-0.939251068115198</v>
      </c>
      <c r="BC104" s="12">
        <f t="shared" ref="BC104:BC114" si="202">POWER(2,BB104)</f>
        <v>0.521503533090686</v>
      </c>
    </row>
    <row r="105" spans="2:55">
      <c r="B105" s="17">
        <v>26.8486728668213</v>
      </c>
      <c r="C105" s="18">
        <v>25.3327808380127</v>
      </c>
      <c r="E105" s="13">
        <f t="shared" si="188"/>
        <v>1.21667286682129</v>
      </c>
      <c r="G105" s="17">
        <v>24.0618724822998</v>
      </c>
      <c r="H105" s="17">
        <v>21.7737503051758</v>
      </c>
      <c r="J105" s="13">
        <f t="shared" si="189"/>
        <v>2.0988724822998</v>
      </c>
      <c r="L105" s="12">
        <f t="shared" si="190"/>
        <v>0.933327133178712</v>
      </c>
      <c r="M105" s="12">
        <f t="shared" si="191"/>
        <v>1.9096750007463</v>
      </c>
      <c r="P105" s="17">
        <v>28.5627574920654</v>
      </c>
      <c r="Q105" s="18">
        <v>25.3327808380127</v>
      </c>
      <c r="S105" s="13">
        <f t="shared" si="192"/>
        <v>2.93075749206543</v>
      </c>
      <c r="U105" s="17">
        <v>25.141453887939</v>
      </c>
      <c r="V105" s="17">
        <v>21.7737503051758</v>
      </c>
      <c r="X105" s="13">
        <f t="shared" si="193"/>
        <v>3.178453887939</v>
      </c>
      <c r="Z105" s="12">
        <f t="shared" si="194"/>
        <v>0.839242507934572</v>
      </c>
      <c r="AA105" s="12">
        <f t="shared" si="195"/>
        <v>1.78911051648105</v>
      </c>
      <c r="AD105" s="17">
        <v>30.3009147644043</v>
      </c>
      <c r="AE105" s="18">
        <v>25.3327808380127</v>
      </c>
      <c r="AG105" s="13">
        <f t="shared" si="196"/>
        <v>4.6689147644043</v>
      </c>
      <c r="AI105" s="17">
        <v>26.1826953887939</v>
      </c>
      <c r="AJ105" s="17">
        <v>21.7737503051758</v>
      </c>
      <c r="AL105" s="13">
        <f t="shared" si="197"/>
        <v>4.2196953887939</v>
      </c>
      <c r="AN105" s="12">
        <f t="shared" si="198"/>
        <v>0.111085235595705</v>
      </c>
      <c r="AO105" s="12">
        <f t="shared" si="199"/>
        <v>1.08004036761078</v>
      </c>
      <c r="AR105" s="17">
        <v>30.2603683471679</v>
      </c>
      <c r="AS105" s="18">
        <v>25.3327808380127</v>
      </c>
      <c r="AU105" s="13">
        <f t="shared" si="200"/>
        <v>4.6283683471679</v>
      </c>
      <c r="AW105" s="17">
        <v>26.235668182373</v>
      </c>
      <c r="AX105" s="17">
        <v>21.7737503051758</v>
      </c>
      <c r="AZ105" s="13">
        <f t="shared" si="201"/>
        <v>4.272668182373</v>
      </c>
      <c r="BB105" s="14">
        <f t="shared" ref="BB105:BB114" si="203">(AU105-3.84)*-1</f>
        <v>-0.7883683471679</v>
      </c>
      <c r="BC105" s="12">
        <f t="shared" si="202"/>
        <v>0.578998555007141</v>
      </c>
    </row>
    <row r="106" spans="2:55">
      <c r="B106" s="17">
        <v>26.376163482666</v>
      </c>
      <c r="C106" s="18">
        <v>23.9868335723877</v>
      </c>
      <c r="E106" s="13">
        <f>B106-24.044</f>
        <v>2.33216348266602</v>
      </c>
      <c r="L106" s="12">
        <f t="shared" si="190"/>
        <v>-0.182163482666015</v>
      </c>
      <c r="M106" s="12">
        <f t="shared" si="191"/>
        <v>0.881380276395438</v>
      </c>
      <c r="P106" s="17">
        <v>26.8361091613769</v>
      </c>
      <c r="Q106" s="18">
        <v>23.9868335723877</v>
      </c>
      <c r="S106" s="13">
        <f>P106-24.044</f>
        <v>2.7921091613769</v>
      </c>
      <c r="Z106" s="12">
        <f t="shared" si="194"/>
        <v>0.977890838623101</v>
      </c>
      <c r="AA106" s="12">
        <f t="shared" si="195"/>
        <v>1.96958385178644</v>
      </c>
      <c r="AD106" s="17">
        <v>27.3614349365234</v>
      </c>
      <c r="AE106" s="18">
        <v>23.9868335723877</v>
      </c>
      <c r="AG106" s="13">
        <f>AD106-24.044</f>
        <v>3.31743493652344</v>
      </c>
      <c r="AN106" s="12">
        <f t="shared" si="198"/>
        <v>1.46256506347656</v>
      </c>
      <c r="AO106" s="12">
        <f t="shared" si="199"/>
        <v>2.7559793217623</v>
      </c>
      <c r="AR106" s="17">
        <v>28.6697769165039</v>
      </c>
      <c r="AS106" s="18">
        <v>23.9868335723877</v>
      </c>
      <c r="AU106" s="13">
        <f>AR106-24.044</f>
        <v>4.62577691650391</v>
      </c>
      <c r="BB106" s="14">
        <f t="shared" si="203"/>
        <v>-0.785776916503906</v>
      </c>
      <c r="BC106" s="12">
        <f t="shared" si="202"/>
        <v>0.580039511652159</v>
      </c>
    </row>
    <row r="107" spans="1:55">
      <c r="A107" s="12" t="s">
        <v>3</v>
      </c>
      <c r="B107" s="17">
        <v>26.4614410400391</v>
      </c>
      <c r="C107" s="18">
        <v>24.0564517974854</v>
      </c>
      <c r="D107" s="17">
        <f>AVERAGE(C106:C108)</f>
        <v>24.0439637502034</v>
      </c>
      <c r="E107" s="13">
        <f t="shared" ref="E107:E108" si="204">B107-24.044</f>
        <v>2.41744104003906</v>
      </c>
      <c r="L107" s="12">
        <f t="shared" si="190"/>
        <v>-0.267441040039062</v>
      </c>
      <c r="M107" s="12">
        <f t="shared" si="191"/>
        <v>0.830791844999513</v>
      </c>
      <c r="O107" s="12" t="s">
        <v>3</v>
      </c>
      <c r="P107" s="17">
        <v>26.9365550994873</v>
      </c>
      <c r="Q107" s="18">
        <v>24.0564517974854</v>
      </c>
      <c r="R107" s="17">
        <f>AVERAGE(Q106:Q108)</f>
        <v>24.0439637502034</v>
      </c>
      <c r="S107" s="13">
        <f t="shared" ref="S107:S108" si="205">P107-24.044</f>
        <v>2.8925550994873</v>
      </c>
      <c r="Z107" s="12">
        <f t="shared" si="194"/>
        <v>0.8774449005127</v>
      </c>
      <c r="AA107" s="12">
        <f t="shared" si="195"/>
        <v>1.83711877076495</v>
      </c>
      <c r="AC107" s="12" t="s">
        <v>3</v>
      </c>
      <c r="AD107" s="17">
        <v>27.4118785858154</v>
      </c>
      <c r="AE107" s="18">
        <v>24.0564517974854</v>
      </c>
      <c r="AF107" s="17">
        <f>AVERAGE(AE106:AE108)</f>
        <v>24.0439637502034</v>
      </c>
      <c r="AG107" s="13">
        <f t="shared" ref="AG107:AG108" si="206">AD107-24.044</f>
        <v>3.36787858581543</v>
      </c>
      <c r="AN107" s="12">
        <f t="shared" si="198"/>
        <v>1.41212141418457</v>
      </c>
      <c r="AO107" s="12">
        <f t="shared" si="199"/>
        <v>2.66128204064439</v>
      </c>
      <c r="AQ107" s="12" t="s">
        <v>3</v>
      </c>
      <c r="AR107" s="17">
        <v>28.6291790008545</v>
      </c>
      <c r="AS107" s="18">
        <v>24.0564517974854</v>
      </c>
      <c r="AT107" s="17">
        <f>AVERAGE(AS106:AS108)</f>
        <v>24.0439637502034</v>
      </c>
      <c r="AU107" s="13">
        <f t="shared" ref="AU107:AU108" si="207">AR107-24.044</f>
        <v>4.58517900085449</v>
      </c>
      <c r="BB107" s="14">
        <f t="shared" si="203"/>
        <v>-0.745179000854492</v>
      </c>
      <c r="BC107" s="12">
        <f t="shared" si="202"/>
        <v>0.596593845176062</v>
      </c>
    </row>
    <row r="108" spans="2:55">
      <c r="B108" s="17">
        <v>26.6268768310547</v>
      </c>
      <c r="C108" s="18">
        <v>24.0886058807373</v>
      </c>
      <c r="E108" s="13">
        <f t="shared" si="204"/>
        <v>2.58287683105469</v>
      </c>
      <c r="L108" s="12">
        <f t="shared" si="190"/>
        <v>-0.432876831054687</v>
      </c>
      <c r="M108" s="12">
        <f t="shared" si="191"/>
        <v>0.740783140083817</v>
      </c>
      <c r="P108" s="17">
        <v>26.8455066680908</v>
      </c>
      <c r="Q108" s="18">
        <v>24.0886058807373</v>
      </c>
      <c r="S108" s="13">
        <f t="shared" si="205"/>
        <v>2.8015066680908</v>
      </c>
      <c r="Z108" s="12">
        <f t="shared" si="194"/>
        <v>0.968493331909202</v>
      </c>
      <c r="AA108" s="12">
        <f t="shared" si="195"/>
        <v>1.95679596205579</v>
      </c>
      <c r="AD108" s="17">
        <v>27.6661186218262</v>
      </c>
      <c r="AE108" s="18">
        <v>24.0886058807373</v>
      </c>
      <c r="AG108" s="13">
        <f t="shared" si="206"/>
        <v>3.62211862182617</v>
      </c>
      <c r="AN108" s="12">
        <f t="shared" si="198"/>
        <v>1.15788137817383</v>
      </c>
      <c r="AO108" s="12">
        <f t="shared" si="199"/>
        <v>2.23129517469788</v>
      </c>
      <c r="AR108" s="17">
        <v>28.727165222168</v>
      </c>
      <c r="AS108" s="18">
        <v>24.0886058807373</v>
      </c>
      <c r="AU108" s="13">
        <f t="shared" si="207"/>
        <v>4.68316522216797</v>
      </c>
      <c r="BB108" s="14">
        <f t="shared" si="203"/>
        <v>-0.843165222167968</v>
      </c>
      <c r="BC108" s="12">
        <f t="shared" si="202"/>
        <v>0.557419268225397</v>
      </c>
    </row>
    <row r="109" spans="2:55">
      <c r="B109" s="17">
        <v>26.7351112365723</v>
      </c>
      <c r="C109" s="18">
        <v>26.7124614715576</v>
      </c>
      <c r="E109" s="13">
        <f>B109-26.693</f>
        <v>0.0421112365722642</v>
      </c>
      <c r="L109" s="12">
        <f t="shared" si="190"/>
        <v>2.10788876342774</v>
      </c>
      <c r="M109" s="12">
        <f t="shared" si="191"/>
        <v>4.31060020578955</v>
      </c>
      <c r="P109" s="17">
        <v>30.5641937255859</v>
      </c>
      <c r="Q109" s="18">
        <v>26.7124614715576</v>
      </c>
      <c r="S109" s="13">
        <f>P109-26.693</f>
        <v>3.87119372558594</v>
      </c>
      <c r="Z109" s="12">
        <f t="shared" si="194"/>
        <v>-0.101193725585936</v>
      </c>
      <c r="AA109" s="12">
        <f t="shared" si="195"/>
        <v>0.932261293664631</v>
      </c>
      <c r="AD109" s="17">
        <v>30.6245002746582</v>
      </c>
      <c r="AE109" s="18">
        <v>26.7124614715576</v>
      </c>
      <c r="AG109" s="13">
        <f>AD109-26.693</f>
        <v>3.9315002746582</v>
      </c>
      <c r="AN109" s="12">
        <f t="shared" si="198"/>
        <v>0.848499725341799</v>
      </c>
      <c r="AO109" s="12">
        <f t="shared" si="199"/>
        <v>1.80062745870092</v>
      </c>
      <c r="AR109" s="17">
        <v>31.4899219512939</v>
      </c>
      <c r="AS109" s="18">
        <v>26.7124614715576</v>
      </c>
      <c r="AU109" s="13">
        <f>AR109-26.693</f>
        <v>4.7969219512939</v>
      </c>
      <c r="BB109" s="14">
        <f t="shared" si="203"/>
        <v>-0.9569219512939</v>
      </c>
      <c r="BC109" s="12">
        <f t="shared" si="202"/>
        <v>0.515154845542117</v>
      </c>
    </row>
    <row r="110" spans="1:55">
      <c r="A110" s="12" t="s">
        <v>4</v>
      </c>
      <c r="B110" s="17">
        <v>26.8514347076416</v>
      </c>
      <c r="C110" s="18">
        <v>26.7401905059814</v>
      </c>
      <c r="D110" s="17">
        <f>AVERAGE(C109:C111)</f>
        <v>26.6926314036051</v>
      </c>
      <c r="E110" s="13">
        <f t="shared" ref="E110:E111" si="208">B110-26.693</f>
        <v>0.1584347076416</v>
      </c>
      <c r="L110" s="12">
        <f t="shared" si="190"/>
        <v>1.9915652923584</v>
      </c>
      <c r="M110" s="12">
        <f t="shared" si="191"/>
        <v>3.97668225466409</v>
      </c>
      <c r="O110" s="12" t="s">
        <v>4</v>
      </c>
      <c r="P110" s="17">
        <v>30.9893131256104</v>
      </c>
      <c r="Q110" s="18">
        <v>26.7401905059814</v>
      </c>
      <c r="R110" s="17">
        <f>AVERAGE(Q109:Q111)</f>
        <v>26.6926314036051</v>
      </c>
      <c r="S110" s="13">
        <f t="shared" ref="S110:S111" si="209">P110-26.693</f>
        <v>4.29631312561035</v>
      </c>
      <c r="Z110" s="12">
        <f t="shared" si="194"/>
        <v>-0.52631312561035</v>
      </c>
      <c r="AA110" s="12">
        <f t="shared" si="195"/>
        <v>0.694326853345518</v>
      </c>
      <c r="AC110" s="12" t="s">
        <v>4</v>
      </c>
      <c r="AD110" s="17">
        <v>31.4536800384521</v>
      </c>
      <c r="AE110" s="18">
        <v>26.7401905059814</v>
      </c>
      <c r="AF110" s="17">
        <f>AVERAGE(AE109:AE111)</f>
        <v>26.6926314036051</v>
      </c>
      <c r="AG110" s="13">
        <f t="shared" ref="AG110:AG111" si="210">AD110-26.693</f>
        <v>4.76068003845215</v>
      </c>
      <c r="AN110" s="12">
        <f t="shared" si="198"/>
        <v>0.0193199615478532</v>
      </c>
      <c r="AO110" s="12">
        <f t="shared" si="199"/>
        <v>1.01348164564624</v>
      </c>
      <c r="AQ110" s="12" t="s">
        <v>4</v>
      </c>
      <c r="AR110" s="17">
        <v>31.8461502075195</v>
      </c>
      <c r="AS110" s="18">
        <v>26.7401905059814</v>
      </c>
      <c r="AT110" s="17">
        <f>AVERAGE(AS109:AS111)</f>
        <v>26.6926314036051</v>
      </c>
      <c r="AU110" s="13">
        <f t="shared" ref="AU110:AU111" si="211">AR110-26.693</f>
        <v>5.1531502075195</v>
      </c>
      <c r="BB110" s="14">
        <f t="shared" si="203"/>
        <v>-1.3131502075195</v>
      </c>
      <c r="BC110" s="12">
        <f t="shared" si="202"/>
        <v>0.402441166097522</v>
      </c>
    </row>
    <row r="111" spans="2:55">
      <c r="B111" s="17">
        <v>27.1544456481934</v>
      </c>
      <c r="C111" s="18">
        <v>26.6252422332764</v>
      </c>
      <c r="E111" s="13">
        <f t="shared" si="208"/>
        <v>0.461445648193358</v>
      </c>
      <c r="L111" s="12">
        <f t="shared" si="190"/>
        <v>1.68855435180664</v>
      </c>
      <c r="M111" s="12">
        <f t="shared" si="191"/>
        <v>3.22333548452195</v>
      </c>
      <c r="P111" s="17">
        <v>31.3691577911377</v>
      </c>
      <c r="Q111" s="18">
        <v>26.6252422332764</v>
      </c>
      <c r="S111" s="13">
        <f t="shared" si="209"/>
        <v>4.67615779113769</v>
      </c>
      <c r="Z111" s="12">
        <f t="shared" si="194"/>
        <v>-0.906157791137694</v>
      </c>
      <c r="AA111" s="12">
        <f t="shared" si="195"/>
        <v>0.533604304201017</v>
      </c>
      <c r="AD111" s="17">
        <v>30.6362819671631</v>
      </c>
      <c r="AE111" s="18">
        <v>26.6252422332764</v>
      </c>
      <c r="AG111" s="13">
        <f t="shared" si="210"/>
        <v>3.94328196716308</v>
      </c>
      <c r="AN111" s="12">
        <f t="shared" si="198"/>
        <v>0.836718032836916</v>
      </c>
      <c r="AO111" s="12">
        <f t="shared" si="199"/>
        <v>1.78598260967812</v>
      </c>
      <c r="AR111" s="17">
        <v>31.6695407867431</v>
      </c>
      <c r="AS111" s="18">
        <v>26.6252422332764</v>
      </c>
      <c r="AU111" s="13">
        <f t="shared" si="211"/>
        <v>4.9765407867431</v>
      </c>
      <c r="BB111" s="14">
        <f t="shared" si="203"/>
        <v>-1.1365407867431</v>
      </c>
      <c r="BC111" s="12">
        <f t="shared" si="202"/>
        <v>0.454848882340181</v>
      </c>
    </row>
    <row r="112" spans="2:55">
      <c r="B112" s="17">
        <v>26.3365001678467</v>
      </c>
      <c r="C112" s="18">
        <v>25.6408519744873</v>
      </c>
      <c r="E112" s="13">
        <f>B112-25.89</f>
        <v>0.446500167846679</v>
      </c>
      <c r="L112" s="12">
        <f t="shared" si="190"/>
        <v>1.70349983215332</v>
      </c>
      <c r="M112" s="12">
        <f t="shared" si="191"/>
        <v>3.25690092176693</v>
      </c>
      <c r="P112" s="17">
        <v>29.4973220825195</v>
      </c>
      <c r="Q112" s="18">
        <v>25.6408519744873</v>
      </c>
      <c r="S112" s="13">
        <f>P112-25.89</f>
        <v>3.60732208251953</v>
      </c>
      <c r="Z112" s="12">
        <f t="shared" si="194"/>
        <v>0.162677917480469</v>
      </c>
      <c r="AA112" s="12">
        <f t="shared" si="195"/>
        <v>1.11936296231506</v>
      </c>
      <c r="AD112" s="17">
        <v>31.028995513916</v>
      </c>
      <c r="AE112" s="18">
        <v>25.6408519744873</v>
      </c>
      <c r="AG112" s="13">
        <f>AD112-25.89</f>
        <v>5.13899551391602</v>
      </c>
      <c r="AN112" s="12">
        <f t="shared" si="198"/>
        <v>-0.358995513916015</v>
      </c>
      <c r="AO112" s="12">
        <f t="shared" si="199"/>
        <v>0.77970726712014</v>
      </c>
      <c r="AR112" s="17">
        <v>29.195556640625</v>
      </c>
      <c r="AS112" s="18">
        <v>25.6408519744873</v>
      </c>
      <c r="AU112" s="13">
        <f>AR112-25.89</f>
        <v>3.305556640625</v>
      </c>
      <c r="BB112" s="14">
        <f t="shared" si="203"/>
        <v>0.534443359375</v>
      </c>
      <c r="BC112" s="12">
        <f t="shared" si="202"/>
        <v>1.44838321141831</v>
      </c>
    </row>
    <row r="113" spans="1:55">
      <c r="A113" s="12" t="s">
        <v>30</v>
      </c>
      <c r="B113" s="17">
        <v>26.5350036621094</v>
      </c>
      <c r="C113" s="18">
        <v>25.9192447662354</v>
      </c>
      <c r="D113" s="17">
        <f>AVERAGE(C112:C114)</f>
        <v>25.8895416259766</v>
      </c>
      <c r="E113" s="13">
        <f t="shared" ref="E113:E114" si="212">B113-25.89</f>
        <v>0.645003662109374</v>
      </c>
      <c r="L113" s="12">
        <f t="shared" si="190"/>
        <v>1.50499633789063</v>
      </c>
      <c r="M113" s="12">
        <f t="shared" si="191"/>
        <v>2.83823950785898</v>
      </c>
      <c r="O113" s="12" t="s">
        <v>30</v>
      </c>
      <c r="P113" s="17">
        <v>30.2731838226318</v>
      </c>
      <c r="Q113" s="18">
        <v>25.9192447662354</v>
      </c>
      <c r="R113" s="17">
        <f>AVERAGE(Q112:Q114)</f>
        <v>25.8895416259766</v>
      </c>
      <c r="S113" s="13">
        <f t="shared" ref="S113:S114" si="213">P113-25.89</f>
        <v>4.38318382263184</v>
      </c>
      <c r="Z113" s="12">
        <f t="shared" si="194"/>
        <v>-0.613183822631835</v>
      </c>
      <c r="AA113" s="12">
        <f t="shared" si="195"/>
        <v>0.653752370358481</v>
      </c>
      <c r="AC113" s="12" t="s">
        <v>30</v>
      </c>
      <c r="AD113" s="17">
        <v>30.5485420227051</v>
      </c>
      <c r="AE113" s="18">
        <v>25.9192447662354</v>
      </c>
      <c r="AF113" s="17">
        <f>AVERAGE(AE112:AE114)</f>
        <v>25.8895416259766</v>
      </c>
      <c r="AG113" s="13">
        <f t="shared" ref="AG113:AG114" si="214">AD113-25.89</f>
        <v>4.65854202270508</v>
      </c>
      <c r="AN113" s="12">
        <f t="shared" si="198"/>
        <v>0.121457977294923</v>
      </c>
      <c r="AO113" s="12">
        <f t="shared" si="199"/>
        <v>1.08783366413639</v>
      </c>
      <c r="AQ113" s="12" t="s">
        <v>30</v>
      </c>
      <c r="AR113" s="17">
        <v>29.8276920318604</v>
      </c>
      <c r="AS113" s="18">
        <v>25.9192447662354</v>
      </c>
      <c r="AT113" s="17">
        <f>AVERAGE(AS112:AS114)</f>
        <v>25.8895416259766</v>
      </c>
      <c r="AU113" s="13">
        <f t="shared" ref="AU113:AU114" si="215">AR113-25.89</f>
        <v>3.93769203186035</v>
      </c>
      <c r="BB113" s="14">
        <f t="shared" si="203"/>
        <v>-0.0976920318603511</v>
      </c>
      <c r="BC113" s="12">
        <f t="shared" si="202"/>
        <v>0.934526816459724</v>
      </c>
    </row>
    <row r="114" spans="2:55">
      <c r="B114" s="17">
        <v>26.878604888916</v>
      </c>
      <c r="C114" s="18">
        <v>26.108528137207</v>
      </c>
      <c r="E114" s="13">
        <f t="shared" si="212"/>
        <v>0.988604888916015</v>
      </c>
      <c r="L114" s="12">
        <f t="shared" si="190"/>
        <v>1.16139511108398</v>
      </c>
      <c r="M114" s="12">
        <f t="shared" si="191"/>
        <v>2.23673619329704</v>
      </c>
      <c r="P114" s="17">
        <v>30.0751247406006</v>
      </c>
      <c r="Q114" s="18">
        <v>26.108528137207</v>
      </c>
      <c r="S114" s="13">
        <f t="shared" si="213"/>
        <v>4.18512474060059</v>
      </c>
      <c r="Z114" s="12">
        <f t="shared" si="194"/>
        <v>-0.415124740600585</v>
      </c>
      <c r="AA114" s="12">
        <f t="shared" si="195"/>
        <v>0.749954648064109</v>
      </c>
      <c r="AD114" s="17">
        <v>30.2883186340332</v>
      </c>
      <c r="AE114" s="18">
        <v>26.108528137207</v>
      </c>
      <c r="AG114" s="13">
        <f t="shared" si="214"/>
        <v>4.3983186340332</v>
      </c>
      <c r="AN114" s="12">
        <f t="shared" si="198"/>
        <v>0.381681365966798</v>
      </c>
      <c r="AO114" s="12">
        <f t="shared" si="199"/>
        <v>1.30285936769767</v>
      </c>
      <c r="AR114" s="17">
        <v>29.6732845306396</v>
      </c>
      <c r="AS114" s="18">
        <v>26.108528137207</v>
      </c>
      <c r="AU114" s="13">
        <f t="shared" si="215"/>
        <v>3.78328453063965</v>
      </c>
      <c r="BB114" s="14">
        <f t="shared" si="203"/>
        <v>0.056715469360352</v>
      </c>
      <c r="BC114" s="12">
        <f t="shared" si="202"/>
        <v>1.04009511705848</v>
      </c>
    </row>
    <row r="116" ht="15.75" spans="1:55">
      <c r="A116" s="12" t="s">
        <v>32</v>
      </c>
      <c r="B116" s="16" t="s">
        <v>22</v>
      </c>
      <c r="C116" s="12" t="s">
        <v>23</v>
      </c>
      <c r="D116" s="16" t="s">
        <v>24</v>
      </c>
      <c r="E116" s="13" t="s">
        <v>25</v>
      </c>
      <c r="G116" s="12" t="s">
        <v>22</v>
      </c>
      <c r="H116" s="12" t="s">
        <v>23</v>
      </c>
      <c r="I116" s="16" t="s">
        <v>24</v>
      </c>
      <c r="J116" s="13" t="s">
        <v>26</v>
      </c>
      <c r="K116" s="12" t="s">
        <v>27</v>
      </c>
      <c r="L116" s="20" t="s">
        <v>28</v>
      </c>
      <c r="M116" s="12" t="s">
        <v>29</v>
      </c>
      <c r="O116" s="12" t="s">
        <v>32</v>
      </c>
      <c r="P116" s="16" t="s">
        <v>22</v>
      </c>
      <c r="Q116" s="12" t="s">
        <v>23</v>
      </c>
      <c r="R116" s="16" t="s">
        <v>24</v>
      </c>
      <c r="S116" s="13" t="s">
        <v>25</v>
      </c>
      <c r="U116" s="12" t="s">
        <v>22</v>
      </c>
      <c r="V116" s="12" t="s">
        <v>23</v>
      </c>
      <c r="W116" s="16" t="s">
        <v>24</v>
      </c>
      <c r="X116" s="13" t="s">
        <v>26</v>
      </c>
      <c r="Y116" s="12" t="s">
        <v>27</v>
      </c>
      <c r="Z116" s="20" t="s">
        <v>28</v>
      </c>
      <c r="AA116" s="12" t="s">
        <v>29</v>
      </c>
      <c r="AC116" s="12" t="s">
        <v>32</v>
      </c>
      <c r="AD116" s="16" t="s">
        <v>22</v>
      </c>
      <c r="AE116" s="12" t="s">
        <v>23</v>
      </c>
      <c r="AF116" s="16" t="s">
        <v>24</v>
      </c>
      <c r="AG116" s="13" t="s">
        <v>25</v>
      </c>
      <c r="AI116" s="12" t="s">
        <v>22</v>
      </c>
      <c r="AJ116" s="12" t="s">
        <v>23</v>
      </c>
      <c r="AK116" s="16" t="s">
        <v>24</v>
      </c>
      <c r="AL116" s="13" t="s">
        <v>26</v>
      </c>
      <c r="AM116" s="12" t="s">
        <v>27</v>
      </c>
      <c r="AN116" s="20" t="s">
        <v>28</v>
      </c>
      <c r="AO116" s="12" t="s">
        <v>29</v>
      </c>
      <c r="AQ116" s="12" t="s">
        <v>32</v>
      </c>
      <c r="AR116" s="16" t="s">
        <v>22</v>
      </c>
      <c r="AS116" s="12" t="s">
        <v>23</v>
      </c>
      <c r="AT116" s="16" t="s">
        <v>24</v>
      </c>
      <c r="AU116" s="13" t="s">
        <v>25</v>
      </c>
      <c r="AW116" s="12" t="s">
        <v>22</v>
      </c>
      <c r="AX116" s="12" t="s">
        <v>23</v>
      </c>
      <c r="AY116" s="16" t="s">
        <v>24</v>
      </c>
      <c r="AZ116" s="13" t="s">
        <v>26</v>
      </c>
      <c r="BA116" s="12" t="s">
        <v>27</v>
      </c>
      <c r="BB116" s="20" t="s">
        <v>28</v>
      </c>
      <c r="BC116" s="12" t="s">
        <v>29</v>
      </c>
    </row>
    <row r="117" spans="2:55">
      <c r="B117" s="17">
        <v>26.3518505096436</v>
      </c>
      <c r="C117" s="18">
        <v>23.2842464447021</v>
      </c>
      <c r="E117" s="13">
        <f>B117-23.388</f>
        <v>2.96385050964355</v>
      </c>
      <c r="G117" s="17">
        <v>24.0851173400879</v>
      </c>
      <c r="H117" s="17">
        <v>21.7720108032227</v>
      </c>
      <c r="J117" s="13">
        <f>G117-21.963</f>
        <v>2.12211734008789</v>
      </c>
      <c r="L117" s="12">
        <f>(E117-2.15)*-1</f>
        <v>-0.813850509643553</v>
      </c>
      <c r="M117" s="12">
        <f>POWER(2,L117)</f>
        <v>0.568861555645087</v>
      </c>
      <c r="P117" s="17">
        <v>25.980447769165</v>
      </c>
      <c r="Q117" s="18">
        <v>23.2842464447021</v>
      </c>
      <c r="S117" s="13">
        <f>P117-23.388</f>
        <v>2.59244776916504</v>
      </c>
      <c r="U117" s="17">
        <v>26.1882695388793</v>
      </c>
      <c r="V117" s="17">
        <v>21.7720108032227</v>
      </c>
      <c r="X117" s="13">
        <f>U117-21.963</f>
        <v>4.2252695388793</v>
      </c>
      <c r="Z117" s="12">
        <f>(S117-3.77)*-1</f>
        <v>1.17755223083496</v>
      </c>
      <c r="AA117" s="12">
        <f>POWER(2,Z117)</f>
        <v>2.2619267826685</v>
      </c>
      <c r="AD117" s="17">
        <v>27.256326675415</v>
      </c>
      <c r="AE117" s="18">
        <v>23.2842464447021</v>
      </c>
      <c r="AG117" s="13">
        <f>AD117-23.388</f>
        <v>3.86832667541504</v>
      </c>
      <c r="AI117" s="17">
        <v>27.3235953887939</v>
      </c>
      <c r="AJ117" s="17">
        <v>21.7720108032227</v>
      </c>
      <c r="AL117" s="13">
        <f>AI117-21.963</f>
        <v>5.3605953887939</v>
      </c>
      <c r="AN117" s="12">
        <f>(AG117-4.78)*-1</f>
        <v>0.911673324584963</v>
      </c>
      <c r="AO117" s="12">
        <f>POWER(2,AN117)</f>
        <v>1.88122619295584</v>
      </c>
      <c r="AR117" s="17">
        <v>28.4851188659668</v>
      </c>
      <c r="AS117" s="18">
        <v>23.2842464447021</v>
      </c>
      <c r="AU117" s="13">
        <f>AR117-23.388</f>
        <v>5.0971188659668</v>
      </c>
      <c r="AW117" s="17">
        <v>25.1826953887939</v>
      </c>
      <c r="AX117" s="17">
        <v>21.7720108032227</v>
      </c>
      <c r="AZ117" s="13">
        <f>AW117-21.963</f>
        <v>3.21969538879394</v>
      </c>
      <c r="BB117" s="14">
        <f>(AU117-3.84)*-1</f>
        <v>-1.2571188659668</v>
      </c>
      <c r="BC117" s="12">
        <f>POWER(2,BB117)</f>
        <v>0.418378649031222</v>
      </c>
    </row>
    <row r="118" spans="1:55">
      <c r="A118" s="12" t="s">
        <v>2</v>
      </c>
      <c r="B118" s="17">
        <v>25.6580600738525</v>
      </c>
      <c r="C118" s="18">
        <v>23.4813785552979</v>
      </c>
      <c r="D118" s="17">
        <f>AVERAGE(C117:C119)</f>
        <v>23.3881683349609</v>
      </c>
      <c r="E118" s="13">
        <f t="shared" ref="E118:E119" si="216">B118-23.388</f>
        <v>2.27006007385254</v>
      </c>
      <c r="G118" s="17">
        <v>24.1782608032227</v>
      </c>
      <c r="H118" s="17">
        <v>21.96266746521</v>
      </c>
      <c r="I118" s="17">
        <f>H117:H119</f>
        <v>21.96266746521</v>
      </c>
      <c r="J118" s="13">
        <f t="shared" ref="J118:J119" si="217">G118-21.963</f>
        <v>2.21526080322266</v>
      </c>
      <c r="K118" s="13">
        <f>AVERAGE(J117:J119)</f>
        <v>2.14541687520345</v>
      </c>
      <c r="L118" s="12">
        <f t="shared" ref="L118:L128" si="218">(E118-2.15)*-1</f>
        <v>-0.120060073852537</v>
      </c>
      <c r="M118" s="12">
        <f t="shared" ref="M118:M128" si="219">POWER(2,L118)</f>
        <v>0.92014933478905</v>
      </c>
      <c r="O118" s="12" t="s">
        <v>2</v>
      </c>
      <c r="P118" s="17">
        <v>25.9781818389893</v>
      </c>
      <c r="Q118" s="18">
        <v>23.4813785552979</v>
      </c>
      <c r="R118" s="17">
        <f>AVERAGE(Q117:Q119)</f>
        <v>23.3881683349609</v>
      </c>
      <c r="S118" s="13">
        <f t="shared" ref="S118:S119" si="220">P118-23.388</f>
        <v>2.59018183898926</v>
      </c>
      <c r="U118" s="17">
        <v>25.8782295388793</v>
      </c>
      <c r="V118" s="17">
        <v>21.96266746521</v>
      </c>
      <c r="W118" s="17">
        <f>V117:V119</f>
        <v>21.96266746521</v>
      </c>
      <c r="X118" s="13">
        <f t="shared" ref="X118:X119" si="221">U118-21.963</f>
        <v>3.9152295388793</v>
      </c>
      <c r="Y118" s="13">
        <f>AVERAGE(X117:X119)</f>
        <v>3.7729843218992</v>
      </c>
      <c r="Z118" s="12">
        <f t="shared" ref="Z118:Z128" si="222">(S118-3.77)*-1</f>
        <v>1.17981816101074</v>
      </c>
      <c r="AA118" s="12">
        <f t="shared" ref="AA118:AA128" si="223">POWER(2,Z118)</f>
        <v>2.26548220853869</v>
      </c>
      <c r="AC118" s="12" t="s">
        <v>2</v>
      </c>
      <c r="AD118" s="17">
        <v>27.617244720459</v>
      </c>
      <c r="AE118" s="18">
        <v>23.4813785552979</v>
      </c>
      <c r="AF118" s="17">
        <f>AVERAGE(AE117:AE119)</f>
        <v>23.3881683349609</v>
      </c>
      <c r="AG118" s="13">
        <f t="shared" ref="AG118:AG119" si="224">AD118-23.388</f>
        <v>4.22924472045898</v>
      </c>
      <c r="AI118" s="17">
        <v>26.714353887939</v>
      </c>
      <c r="AJ118" s="17">
        <v>21.96266746521</v>
      </c>
      <c r="AK118" s="17">
        <f>AJ117:AJ119</f>
        <v>21.96266746521</v>
      </c>
      <c r="AL118" s="13">
        <f t="shared" ref="AL118:AL119" si="225">AI118-21.963</f>
        <v>4.751353887939</v>
      </c>
      <c r="AM118" s="13">
        <f>AVERAGE(AL117:AL119)</f>
        <v>4.77721488850893</v>
      </c>
      <c r="AN118" s="12">
        <f t="shared" ref="AN118:AN128" si="226">(AG118-4.78)*-1</f>
        <v>0.550755279541018</v>
      </c>
      <c r="AO118" s="12">
        <f t="shared" ref="AO118:AO128" si="227">POWER(2,AN118)</f>
        <v>1.46485237458815</v>
      </c>
      <c r="AQ118" s="12" t="s">
        <v>2</v>
      </c>
      <c r="AR118" s="17">
        <v>28.4256649017334</v>
      </c>
      <c r="AS118" s="18">
        <v>23.4813785552979</v>
      </c>
      <c r="AT118" s="17">
        <f>AVERAGE(AS117:AS119)</f>
        <v>23.3881683349609</v>
      </c>
      <c r="AU118" s="13">
        <f t="shared" ref="AU118:AU119" si="228">AR118-23.388</f>
        <v>5.0376649017334</v>
      </c>
      <c r="AW118" s="17">
        <v>25.9789009094238</v>
      </c>
      <c r="AX118" s="17">
        <v>21.96266746521</v>
      </c>
      <c r="AY118" s="17">
        <f>AX117:AX119</f>
        <v>21.96266746521</v>
      </c>
      <c r="AZ118" s="13">
        <f t="shared" ref="AZ118:AZ119" si="229">AW118-21.963</f>
        <v>4.0159009094238</v>
      </c>
      <c r="BA118" s="13">
        <f>AVERAGE(AZ117:AZ119)</f>
        <v>3.83608816019691</v>
      </c>
      <c r="BB118" s="14">
        <f t="shared" ref="BB118:BB128" si="230">(AU118-3.84)*-1</f>
        <v>-1.1976649017334</v>
      </c>
      <c r="BC118" s="12">
        <f t="shared" ref="BC118:BC128" si="231">POWER(2,BB118)</f>
        <v>0.435980374224797</v>
      </c>
    </row>
    <row r="119" spans="2:55">
      <c r="B119" s="17">
        <v>25.7691917419434</v>
      </c>
      <c r="C119" s="18">
        <v>23.3988800048828</v>
      </c>
      <c r="E119" s="13">
        <f t="shared" si="216"/>
        <v>2.38119174194336</v>
      </c>
      <c r="G119" s="17">
        <v>24.0618724822998</v>
      </c>
      <c r="H119" s="17">
        <v>21.7737503051758</v>
      </c>
      <c r="J119" s="13">
        <f t="shared" si="217"/>
        <v>2.0988724822998</v>
      </c>
      <c r="L119" s="12">
        <f t="shared" si="218"/>
        <v>-0.231191741943358</v>
      </c>
      <c r="M119" s="12">
        <f t="shared" si="219"/>
        <v>0.851930861349152</v>
      </c>
      <c r="P119" s="17">
        <v>25.9821395874023</v>
      </c>
      <c r="Q119" s="18">
        <v>23.3988800048828</v>
      </c>
      <c r="S119" s="13">
        <f t="shared" si="220"/>
        <v>2.59413958740234</v>
      </c>
      <c r="U119" s="17">
        <v>25.141453887939</v>
      </c>
      <c r="V119" s="17">
        <v>21.7737503051758</v>
      </c>
      <c r="X119" s="13">
        <f t="shared" si="221"/>
        <v>3.178453887939</v>
      </c>
      <c r="Z119" s="12">
        <f t="shared" si="222"/>
        <v>1.17586041259766</v>
      </c>
      <c r="AA119" s="12">
        <f t="shared" si="223"/>
        <v>2.25927582320381</v>
      </c>
      <c r="AD119" s="17">
        <v>27.5463390350342</v>
      </c>
      <c r="AE119" s="18">
        <v>23.3988800048828</v>
      </c>
      <c r="AG119" s="13">
        <f t="shared" si="224"/>
        <v>4.15833903503418</v>
      </c>
      <c r="AI119" s="17">
        <v>26.1826953887939</v>
      </c>
      <c r="AJ119" s="17">
        <v>21.7737503051758</v>
      </c>
      <c r="AL119" s="13">
        <f t="shared" si="225"/>
        <v>4.2196953887939</v>
      </c>
      <c r="AN119" s="12">
        <f t="shared" si="226"/>
        <v>0.621660964965822</v>
      </c>
      <c r="AO119" s="12">
        <f t="shared" si="227"/>
        <v>1.53864559414403</v>
      </c>
      <c r="AR119" s="17">
        <v>28.3841495513916</v>
      </c>
      <c r="AS119" s="18">
        <v>23.3988800048828</v>
      </c>
      <c r="AU119" s="13">
        <f t="shared" si="228"/>
        <v>4.9961495513916</v>
      </c>
      <c r="AW119" s="17">
        <v>26.235668182373</v>
      </c>
      <c r="AX119" s="17">
        <v>21.7737503051758</v>
      </c>
      <c r="AZ119" s="13">
        <f t="shared" si="229"/>
        <v>4.272668182373</v>
      </c>
      <c r="BB119" s="14">
        <f t="shared" si="230"/>
        <v>-1.1561495513916</v>
      </c>
      <c r="BC119" s="12">
        <f t="shared" si="231"/>
        <v>0.448708509293654</v>
      </c>
    </row>
    <row r="120" spans="2:55">
      <c r="B120" s="17">
        <v>25.3961639404297</v>
      </c>
      <c r="C120" s="18">
        <v>22.9671897888184</v>
      </c>
      <c r="E120" s="13">
        <f>B120-23.041</f>
        <v>2.35516394042969</v>
      </c>
      <c r="L120" s="12">
        <f t="shared" si="218"/>
        <v>-0.205163940429687</v>
      </c>
      <c r="M120" s="12">
        <f t="shared" si="219"/>
        <v>0.867440110127417</v>
      </c>
      <c r="P120" s="17">
        <v>25.670747756958</v>
      </c>
      <c r="Q120" s="18">
        <v>22.9671897888184</v>
      </c>
      <c r="S120" s="13">
        <f>P120-23.041</f>
        <v>2.62974775695801</v>
      </c>
      <c r="Z120" s="12">
        <f t="shared" si="222"/>
        <v>1.14025224304199</v>
      </c>
      <c r="AA120" s="12">
        <f t="shared" si="223"/>
        <v>2.20419558304421</v>
      </c>
      <c r="AD120" s="17">
        <v>27.2815361022949</v>
      </c>
      <c r="AE120" s="18">
        <v>22.9671897888184</v>
      </c>
      <c r="AG120" s="13">
        <f>AD120-23.041</f>
        <v>4.24053610229492</v>
      </c>
      <c r="AN120" s="12">
        <f t="shared" si="226"/>
        <v>0.539463897705079</v>
      </c>
      <c r="AO120" s="12">
        <f t="shared" si="227"/>
        <v>1.45343232471343</v>
      </c>
      <c r="AR120" s="17">
        <v>28.624195098877</v>
      </c>
      <c r="AS120" s="18">
        <v>22.9671897888184</v>
      </c>
      <c r="AU120" s="13">
        <f>AR120-23.041</f>
        <v>5.58319509887695</v>
      </c>
      <c r="BB120" s="14">
        <f t="shared" si="230"/>
        <v>-1.74319509887695</v>
      </c>
      <c r="BC120" s="12">
        <f t="shared" si="231"/>
        <v>0.298707403612481</v>
      </c>
    </row>
    <row r="121" spans="1:55">
      <c r="A121" s="12" t="s">
        <v>3</v>
      </c>
      <c r="B121" s="17">
        <v>24.9101543426514</v>
      </c>
      <c r="C121" s="18">
        <v>23.028657913208</v>
      </c>
      <c r="D121" s="17">
        <f>AVERAGE(C120:C122)</f>
        <v>23.040714263916</v>
      </c>
      <c r="E121" s="13">
        <f t="shared" ref="E121:E122" si="232">B121-23.041</f>
        <v>1.86915434265137</v>
      </c>
      <c r="L121" s="12">
        <f t="shared" si="218"/>
        <v>0.280845657348633</v>
      </c>
      <c r="M121" s="12">
        <f t="shared" si="219"/>
        <v>1.21490681158088</v>
      </c>
      <c r="O121" s="12" t="s">
        <v>3</v>
      </c>
      <c r="P121" s="17">
        <v>25.6776313781738</v>
      </c>
      <c r="Q121" s="18">
        <v>23.028657913208</v>
      </c>
      <c r="R121" s="17">
        <f>AVERAGE(Q120:Q122)</f>
        <v>23.040714263916</v>
      </c>
      <c r="S121" s="13">
        <f t="shared" ref="S121:S122" si="233">P121-23.041</f>
        <v>2.63663137817383</v>
      </c>
      <c r="Z121" s="12">
        <f t="shared" si="222"/>
        <v>1.13336862182617</v>
      </c>
      <c r="AA121" s="12">
        <f t="shared" si="223"/>
        <v>2.19370361698523</v>
      </c>
      <c r="AC121" s="12" t="s">
        <v>3</v>
      </c>
      <c r="AD121" s="17">
        <v>27.3725700378418</v>
      </c>
      <c r="AE121" s="18">
        <v>23.028657913208</v>
      </c>
      <c r="AF121" s="17">
        <f>AVERAGE(AE120:AE122)</f>
        <v>23.040714263916</v>
      </c>
      <c r="AG121" s="13">
        <f t="shared" ref="AG121:AG122" si="234">AD121-23.041</f>
        <v>4.3315700378418</v>
      </c>
      <c r="AN121" s="12">
        <f t="shared" si="226"/>
        <v>0.448429962158204</v>
      </c>
      <c r="AO121" s="12">
        <f t="shared" si="227"/>
        <v>1.36455444843277</v>
      </c>
      <c r="AQ121" s="12" t="s">
        <v>3</v>
      </c>
      <c r="AR121" s="17">
        <v>28.0141086578369</v>
      </c>
      <c r="AS121" s="18">
        <v>23.028657913208</v>
      </c>
      <c r="AT121" s="17">
        <f>AVERAGE(AS120:AS122)</f>
        <v>23.040714263916</v>
      </c>
      <c r="AU121" s="13">
        <f t="shared" ref="AU121:AU122" si="235">AR121-23.041</f>
        <v>4.97310865783691</v>
      </c>
      <c r="BB121" s="14">
        <f t="shared" si="230"/>
        <v>-1.13310865783691</v>
      </c>
      <c r="BC121" s="12">
        <f t="shared" si="231"/>
        <v>0.455932242531706</v>
      </c>
    </row>
    <row r="122" spans="2:55">
      <c r="B122" s="17">
        <v>25.0643863677979</v>
      </c>
      <c r="C122" s="18">
        <v>23.1262950897217</v>
      </c>
      <c r="E122" s="13">
        <f t="shared" si="232"/>
        <v>2.02338636779785</v>
      </c>
      <c r="L122" s="12">
        <f t="shared" si="218"/>
        <v>0.126613632202149</v>
      </c>
      <c r="M122" s="12">
        <f t="shared" si="219"/>
        <v>1.09172813115407</v>
      </c>
      <c r="P122" s="17">
        <v>25.9006004333496</v>
      </c>
      <c r="Q122" s="18">
        <v>23.1262950897217</v>
      </c>
      <c r="S122" s="13">
        <f t="shared" si="233"/>
        <v>2.85960043334961</v>
      </c>
      <c r="Z122" s="12">
        <f t="shared" si="222"/>
        <v>0.910399566650391</v>
      </c>
      <c r="AA122" s="12">
        <f t="shared" si="223"/>
        <v>1.87956598811907</v>
      </c>
      <c r="AD122" s="17">
        <v>27.4456367492676</v>
      </c>
      <c r="AE122" s="18">
        <v>23.1262950897217</v>
      </c>
      <c r="AG122" s="13">
        <f t="shared" si="234"/>
        <v>4.40463674926758</v>
      </c>
      <c r="AN122" s="12">
        <f t="shared" si="226"/>
        <v>0.375363250732422</v>
      </c>
      <c r="AO122" s="12">
        <f t="shared" si="227"/>
        <v>1.2971661220926</v>
      </c>
      <c r="AR122" s="17">
        <v>27.8976306915283</v>
      </c>
      <c r="AS122" s="18">
        <v>23.1262950897217</v>
      </c>
      <c r="AU122" s="13">
        <f t="shared" si="235"/>
        <v>4.85663069152832</v>
      </c>
      <c r="BB122" s="14">
        <f t="shared" si="230"/>
        <v>-1.01663069152832</v>
      </c>
      <c r="BC122" s="12">
        <f t="shared" si="231"/>
        <v>0.494269335155402</v>
      </c>
    </row>
    <row r="123" spans="2:55">
      <c r="B123" s="17">
        <v>27.3384475708008</v>
      </c>
      <c r="C123" s="18">
        <v>25.8857955932617</v>
      </c>
      <c r="E123" s="13">
        <f>B123-25.905</f>
        <v>1.43344757080078</v>
      </c>
      <c r="L123" s="12">
        <f t="shared" si="218"/>
        <v>0.71655242919922</v>
      </c>
      <c r="M123" s="12">
        <f t="shared" si="219"/>
        <v>1.64325050589311</v>
      </c>
      <c r="P123" s="17">
        <v>30.1910541534423</v>
      </c>
      <c r="Q123" s="18">
        <v>25.8857955932617</v>
      </c>
      <c r="S123" s="13">
        <f>P123-25.905</f>
        <v>4.2860541534423</v>
      </c>
      <c r="Z123" s="12">
        <f t="shared" si="222"/>
        <v>-0.516054153442297</v>
      </c>
      <c r="AA123" s="12">
        <f t="shared" si="223"/>
        <v>0.699281792421357</v>
      </c>
      <c r="AD123" s="17">
        <v>29.6284332275391</v>
      </c>
      <c r="AE123" s="18">
        <v>25.8857955932617</v>
      </c>
      <c r="AG123" s="13">
        <f>AD123-25.905</f>
        <v>3.72343322753906</v>
      </c>
      <c r="AN123" s="12">
        <f t="shared" si="226"/>
        <v>1.05656677246094</v>
      </c>
      <c r="AO123" s="12">
        <f t="shared" si="227"/>
        <v>2.07997584237839</v>
      </c>
      <c r="AR123" s="17">
        <v>31.1930675506592</v>
      </c>
      <c r="AS123" s="18">
        <v>25.8857955932617</v>
      </c>
      <c r="AU123" s="13">
        <f>AR123-25.905</f>
        <v>5.28806755065918</v>
      </c>
      <c r="BB123" s="14">
        <f t="shared" si="230"/>
        <v>-1.44806755065918</v>
      </c>
      <c r="BC123" s="12">
        <f t="shared" si="231"/>
        <v>0.366512027868167</v>
      </c>
    </row>
    <row r="124" spans="1:55">
      <c r="A124" s="12" t="s">
        <v>4</v>
      </c>
      <c r="B124" s="17">
        <v>27.2669296264648</v>
      </c>
      <c r="C124" s="18">
        <v>25.9727973937988</v>
      </c>
      <c r="D124" s="17">
        <f>AVERAGE(C123:C125)</f>
        <v>25.9050280253092</v>
      </c>
      <c r="E124" s="13">
        <f t="shared" ref="E124:E125" si="236">B124-25.905</f>
        <v>1.36192962646484</v>
      </c>
      <c r="L124" s="12">
        <f t="shared" si="218"/>
        <v>0.788070373535157</v>
      </c>
      <c r="M124" s="12">
        <f t="shared" si="219"/>
        <v>1.72676334525927</v>
      </c>
      <c r="O124" s="12" t="s">
        <v>4</v>
      </c>
      <c r="P124" s="17">
        <v>30.3924224853515</v>
      </c>
      <c r="Q124" s="18">
        <v>25.9727973937988</v>
      </c>
      <c r="R124" s="17">
        <f>AVERAGE(Q123:Q125)</f>
        <v>25.9050280253092</v>
      </c>
      <c r="S124" s="13">
        <f t="shared" ref="S124:S125" si="237">P124-25.905</f>
        <v>4.4874224853515</v>
      </c>
      <c r="Z124" s="12">
        <f t="shared" si="222"/>
        <v>-0.717422485351498</v>
      </c>
      <c r="AA124" s="12">
        <f t="shared" si="223"/>
        <v>0.608183050156622</v>
      </c>
      <c r="AC124" s="12" t="s">
        <v>4</v>
      </c>
      <c r="AD124" s="17">
        <v>29.8530158996582</v>
      </c>
      <c r="AE124" s="18">
        <v>25.9727973937988</v>
      </c>
      <c r="AF124" s="17">
        <f>AVERAGE(AE123:AE125)</f>
        <v>25.9050280253092</v>
      </c>
      <c r="AG124" s="13">
        <f t="shared" ref="AG124:AG125" si="238">AD124-25.905</f>
        <v>3.9480158996582</v>
      </c>
      <c r="AN124" s="12">
        <f t="shared" si="226"/>
        <v>0.831984100341798</v>
      </c>
      <c r="AO124" s="12">
        <f t="shared" si="227"/>
        <v>1.78013184791402</v>
      </c>
      <c r="AQ124" s="12" t="s">
        <v>4</v>
      </c>
      <c r="AR124" s="17">
        <v>30.7484550476074</v>
      </c>
      <c r="AS124" s="18">
        <v>25.9727973937988</v>
      </c>
      <c r="AT124" s="17">
        <f>AVERAGE(AS123:AS125)</f>
        <v>25.9050280253092</v>
      </c>
      <c r="AU124" s="13">
        <f t="shared" ref="AU124:AU125" si="239">AR124-25.905</f>
        <v>4.84345504760742</v>
      </c>
      <c r="BB124" s="14">
        <f t="shared" si="230"/>
        <v>-1.00345504760742</v>
      </c>
      <c r="BC124" s="12">
        <f t="shared" si="231"/>
        <v>0.498804004436607</v>
      </c>
    </row>
    <row r="125" spans="2:55">
      <c r="B125" s="17">
        <v>27.2270584106445</v>
      </c>
      <c r="C125" s="18">
        <v>25.8564910888672</v>
      </c>
      <c r="E125" s="13">
        <f t="shared" si="236"/>
        <v>1.32205841064453</v>
      </c>
      <c r="L125" s="12">
        <f t="shared" si="218"/>
        <v>0.82794158935547</v>
      </c>
      <c r="M125" s="12">
        <f t="shared" si="219"/>
        <v>1.77515080224541</v>
      </c>
      <c r="P125" s="17">
        <v>30.1576843261718</v>
      </c>
      <c r="Q125" s="18">
        <v>25.8564910888672</v>
      </c>
      <c r="S125" s="13">
        <f t="shared" si="237"/>
        <v>4.2526843261718</v>
      </c>
      <c r="Z125" s="12">
        <f t="shared" si="222"/>
        <v>-0.482684326171799</v>
      </c>
      <c r="AA125" s="12">
        <f t="shared" si="223"/>
        <v>0.715644831999026</v>
      </c>
      <c r="AD125" s="17">
        <v>30.1698436737061</v>
      </c>
      <c r="AE125" s="18">
        <v>25.8564910888672</v>
      </c>
      <c r="AG125" s="13">
        <f t="shared" si="238"/>
        <v>4.26484367370605</v>
      </c>
      <c r="AN125" s="12">
        <f t="shared" si="226"/>
        <v>0.515156326293947</v>
      </c>
      <c r="AO125" s="12">
        <f t="shared" si="227"/>
        <v>1.42914898983412</v>
      </c>
      <c r="AR125" s="17">
        <v>30.6597785949707</v>
      </c>
      <c r="AS125" s="18">
        <v>25.8564910888672</v>
      </c>
      <c r="AU125" s="13">
        <f t="shared" si="239"/>
        <v>4.7547785949707</v>
      </c>
      <c r="BB125" s="14">
        <f t="shared" si="230"/>
        <v>-0.914778594970702</v>
      </c>
      <c r="BC125" s="12">
        <f t="shared" si="231"/>
        <v>0.530425266826346</v>
      </c>
    </row>
    <row r="126" spans="2:55">
      <c r="B126" s="17">
        <v>25.0259571075439</v>
      </c>
      <c r="C126" s="18">
        <v>23.5317516326904</v>
      </c>
      <c r="E126" s="13">
        <f>B126-23.622</f>
        <v>1.40395710754395</v>
      </c>
      <c r="L126" s="12">
        <f t="shared" si="218"/>
        <v>0.746042892456054</v>
      </c>
      <c r="M126" s="12">
        <f t="shared" si="219"/>
        <v>1.67718623220386</v>
      </c>
      <c r="P126" s="17">
        <v>30.4205150604248</v>
      </c>
      <c r="Q126" s="18">
        <v>23.5317516326904</v>
      </c>
      <c r="S126" s="13">
        <f>P126-23.622</f>
        <v>6.7985150604248</v>
      </c>
      <c r="Z126" s="12">
        <f t="shared" si="222"/>
        <v>-3.0285150604248</v>
      </c>
      <c r="AA126" s="12">
        <f t="shared" si="223"/>
        <v>0.122553614492907</v>
      </c>
      <c r="AD126" s="17">
        <v>28.4568367004394</v>
      </c>
      <c r="AE126" s="18">
        <v>23.5317516326904</v>
      </c>
      <c r="AG126" s="13">
        <f>AD126-23.622</f>
        <v>4.8348367004394</v>
      </c>
      <c r="AN126" s="12">
        <f t="shared" si="226"/>
        <v>-0.0548367004393997</v>
      </c>
      <c r="AO126" s="12">
        <f t="shared" si="227"/>
        <v>0.962703405939887</v>
      </c>
      <c r="AR126" s="17">
        <v>28.9260158538818</v>
      </c>
      <c r="AS126" s="18">
        <v>23.5317516326904</v>
      </c>
      <c r="AU126" s="13">
        <f>AR126-23.622</f>
        <v>5.30401585388184</v>
      </c>
      <c r="BB126" s="14">
        <f t="shared" si="230"/>
        <v>-1.46401585388184</v>
      </c>
      <c r="BC126" s="12">
        <f t="shared" si="231"/>
        <v>0.362482724848522</v>
      </c>
    </row>
    <row r="127" spans="1:55">
      <c r="A127" s="12" t="s">
        <v>30</v>
      </c>
      <c r="B127" s="17">
        <v>24.9818210601807</v>
      </c>
      <c r="C127" s="18">
        <v>23.5592460632324</v>
      </c>
      <c r="D127" s="17">
        <f>AVERAGE(C126:C128)</f>
        <v>23.6222960154216</v>
      </c>
      <c r="E127" s="13">
        <f t="shared" ref="E127:E128" si="240">B127-23.622</f>
        <v>1.35982106018066</v>
      </c>
      <c r="L127" s="12">
        <f t="shared" si="218"/>
        <v>0.790178939819336</v>
      </c>
      <c r="M127" s="12">
        <f t="shared" si="219"/>
        <v>1.72928893584236</v>
      </c>
      <c r="O127" s="12" t="s">
        <v>30</v>
      </c>
      <c r="P127" s="17">
        <v>28.2780265808105</v>
      </c>
      <c r="Q127" s="18">
        <v>23.5592460632324</v>
      </c>
      <c r="R127" s="17">
        <f>AVERAGE(Q126:Q128)</f>
        <v>23.6222960154216</v>
      </c>
      <c r="S127" s="13">
        <f t="shared" ref="S127:S128" si="241">P127-23.622</f>
        <v>4.65602658081055</v>
      </c>
      <c r="Z127" s="12">
        <f t="shared" si="222"/>
        <v>-0.886026580810547</v>
      </c>
      <c r="AA127" s="12">
        <f t="shared" si="223"/>
        <v>0.541102352677315</v>
      </c>
      <c r="AC127" s="12" t="s">
        <v>30</v>
      </c>
      <c r="AD127" s="17">
        <v>28.5203971862792</v>
      </c>
      <c r="AE127" s="18">
        <v>23.5592460632324</v>
      </c>
      <c r="AF127" s="17">
        <f>AVERAGE(AE126:AE128)</f>
        <v>23.6222960154216</v>
      </c>
      <c r="AG127" s="13">
        <f t="shared" ref="AG127:AG128" si="242">AD127-23.622</f>
        <v>4.8983971862792</v>
      </c>
      <c r="AN127" s="12">
        <f t="shared" si="226"/>
        <v>-0.118397186279201</v>
      </c>
      <c r="AO127" s="12">
        <f t="shared" si="227"/>
        <v>0.921210534147998</v>
      </c>
      <c r="AQ127" s="12" t="s">
        <v>30</v>
      </c>
      <c r="AR127" s="17">
        <v>28.8126659393311</v>
      </c>
      <c r="AS127" s="18">
        <v>23.5592460632324</v>
      </c>
      <c r="AT127" s="17">
        <f>AVERAGE(AS126:AS128)</f>
        <v>23.6222960154216</v>
      </c>
      <c r="AU127" s="13">
        <f t="shared" ref="AU127:AU128" si="243">AR127-23.622</f>
        <v>5.19066593933105</v>
      </c>
      <c r="BB127" s="14">
        <f t="shared" si="230"/>
        <v>-1.35066593933105</v>
      </c>
      <c r="BC127" s="12">
        <f t="shared" si="231"/>
        <v>0.392111011090408</v>
      </c>
    </row>
    <row r="128" spans="2:55">
      <c r="B128" s="17">
        <v>25.5562057495117</v>
      </c>
      <c r="C128" s="18">
        <v>23.7758903503418</v>
      </c>
      <c r="E128" s="13">
        <f t="shared" si="240"/>
        <v>1.93420574951172</v>
      </c>
      <c r="L128" s="12">
        <f t="shared" si="218"/>
        <v>0.215794250488281</v>
      </c>
      <c r="M128" s="12">
        <f t="shared" si="219"/>
        <v>1.16134309552477</v>
      </c>
      <c r="P128" s="17">
        <v>28.4063014984131</v>
      </c>
      <c r="Q128" s="18">
        <v>23.7758903503418</v>
      </c>
      <c r="S128" s="13">
        <f t="shared" si="241"/>
        <v>4.78430149841309</v>
      </c>
      <c r="Z128" s="12">
        <f t="shared" si="222"/>
        <v>-1.01430149841309</v>
      </c>
      <c r="AA128" s="12">
        <f t="shared" si="223"/>
        <v>0.495067964477992</v>
      </c>
      <c r="AD128" s="17">
        <v>28.926134109497</v>
      </c>
      <c r="AE128" s="18">
        <v>23.7758903503418</v>
      </c>
      <c r="AG128" s="13">
        <f t="shared" si="242"/>
        <v>5.304134109497</v>
      </c>
      <c r="AN128" s="12">
        <f t="shared" si="226"/>
        <v>-0.524134109496999</v>
      </c>
      <c r="AO128" s="12">
        <f t="shared" si="227"/>
        <v>0.695376342320886</v>
      </c>
      <c r="AR128" s="17">
        <v>29.07936668396</v>
      </c>
      <c r="AS128" s="18">
        <v>23.7758903503418</v>
      </c>
      <c r="AU128" s="13">
        <f t="shared" si="243"/>
        <v>5.45736668395996</v>
      </c>
      <c r="BB128" s="14">
        <f t="shared" si="230"/>
        <v>-1.61736668395996</v>
      </c>
      <c r="BC128" s="12">
        <f t="shared" si="231"/>
        <v>0.325929833019539</v>
      </c>
    </row>
    <row r="130" ht="15.75" spans="1:8">
      <c r="A130" s="15" t="s">
        <v>0</v>
      </c>
      <c r="B130" s="16" t="s">
        <v>22</v>
      </c>
      <c r="C130" s="12" t="s">
        <v>23</v>
      </c>
      <c r="D130" s="16" t="s">
        <v>24</v>
      </c>
      <c r="E130" s="13" t="s">
        <v>25</v>
      </c>
      <c r="F130" s="16" t="s">
        <v>27</v>
      </c>
      <c r="G130" s="20" t="s">
        <v>28</v>
      </c>
      <c r="H130" s="12" t="s">
        <v>29</v>
      </c>
    </row>
    <row r="131" spans="1:20">
      <c r="A131" s="12" t="s">
        <v>8</v>
      </c>
      <c r="B131" s="17">
        <v>21.2001972198486</v>
      </c>
      <c r="C131" s="18">
        <v>21.7720108032227</v>
      </c>
      <c r="E131" s="13">
        <f>B131-21.836</f>
        <v>-0.635802780151398</v>
      </c>
      <c r="G131" s="13">
        <f>(E131+0.16)*-1</f>
        <v>0.475802780151398</v>
      </c>
      <c r="H131" s="12">
        <f>POWER(2,G131)</f>
        <v>1.39069184782685</v>
      </c>
      <c r="J131" s="16"/>
      <c r="K131" s="12"/>
      <c r="L131" s="16"/>
      <c r="M131" s="13"/>
      <c r="Q131" s="16"/>
      <c r="R131" s="13"/>
      <c r="S131" s="12"/>
      <c r="T131" s="20"/>
    </row>
    <row r="132" spans="1:8">
      <c r="A132" s="12" t="s">
        <v>8</v>
      </c>
      <c r="B132" s="17">
        <v>21.202113</v>
      </c>
      <c r="C132" s="18">
        <v>21.96266746521</v>
      </c>
      <c r="D132" s="17">
        <f>AVERAGE(C131:C133)</f>
        <v>21.8361428578695</v>
      </c>
      <c r="E132" s="13">
        <f t="shared" ref="E132:E166" si="244">B132-21.836</f>
        <v>-0.633886999999998</v>
      </c>
      <c r="F132" s="13">
        <f>AVERAGE(E131:E133)</f>
        <v>-0.161354626627631</v>
      </c>
      <c r="G132" s="13">
        <f t="shared" ref="G132:G133" si="245">(E132+0.16)*-1</f>
        <v>0.473886999999998</v>
      </c>
      <c r="H132" s="12">
        <f t="shared" ref="H132:H166" si="246">POWER(2,G132)</f>
        <v>1.38884634923755</v>
      </c>
    </row>
    <row r="133" spans="1:8">
      <c r="A133" s="12" t="s">
        <v>8</v>
      </c>
      <c r="B133" s="17">
        <v>22.6216259002685</v>
      </c>
      <c r="C133" s="18">
        <v>21.7737503051758</v>
      </c>
      <c r="E133" s="13">
        <f t="shared" si="244"/>
        <v>0.785625900268503</v>
      </c>
      <c r="G133" s="13">
        <f t="shared" si="245"/>
        <v>-0.945625900268503</v>
      </c>
      <c r="H133" s="12">
        <f t="shared" si="246"/>
        <v>0.51920425068531</v>
      </c>
    </row>
    <row r="134" spans="1:8">
      <c r="A134" s="12" t="s">
        <v>9</v>
      </c>
      <c r="B134" s="17">
        <v>26.523717880249</v>
      </c>
      <c r="C134" s="18">
        <v>21.7720108032227</v>
      </c>
      <c r="E134" s="13">
        <f t="shared" si="244"/>
        <v>4.68771788024902</v>
      </c>
      <c r="G134" s="12">
        <f>(E134-4.38)*-1</f>
        <v>-0.307717880249025</v>
      </c>
      <c r="H134" s="12">
        <f t="shared" si="246"/>
        <v>0.807918751086996</v>
      </c>
    </row>
    <row r="135" spans="1:8">
      <c r="A135" s="12" t="s">
        <v>9</v>
      </c>
      <c r="B135" s="17">
        <v>25.7689113616943</v>
      </c>
      <c r="C135" s="18">
        <v>21.96266746521</v>
      </c>
      <c r="D135" s="17">
        <f>AVERAGE(C134:C136)</f>
        <v>21.8361428578695</v>
      </c>
      <c r="E135" s="13">
        <f t="shared" si="244"/>
        <v>3.93291136169434</v>
      </c>
      <c r="F135" s="13">
        <f>AVERAGE(E134:E136)</f>
        <v>4.37885455830892</v>
      </c>
      <c r="G135" s="12">
        <f t="shared" ref="G135:G136" si="247">(E135-4.38)*-1</f>
        <v>0.447088638305662</v>
      </c>
      <c r="H135" s="12">
        <f t="shared" si="246"/>
        <v>1.36328636419437</v>
      </c>
    </row>
    <row r="136" spans="1:8">
      <c r="A136" s="12" t="s">
        <v>9</v>
      </c>
      <c r="B136" s="17">
        <v>26.3519344329834</v>
      </c>
      <c r="C136" s="18">
        <v>21.7737503051758</v>
      </c>
      <c r="E136" s="13">
        <f t="shared" si="244"/>
        <v>4.5159344329834</v>
      </c>
      <c r="G136" s="12">
        <f t="shared" si="247"/>
        <v>-0.1359344329834</v>
      </c>
      <c r="H136" s="12">
        <f t="shared" si="246"/>
        <v>0.910080184094561</v>
      </c>
    </row>
    <row r="137" spans="1:8">
      <c r="A137" s="12" t="s">
        <v>10</v>
      </c>
      <c r="B137" s="17">
        <v>23.473560333252</v>
      </c>
      <c r="C137" s="18">
        <v>21.7720108032227</v>
      </c>
      <c r="E137" s="13">
        <f t="shared" si="244"/>
        <v>1.63756033325195</v>
      </c>
      <c r="G137" s="12">
        <f>(E137-1.31)*-1</f>
        <v>-0.327560333251955</v>
      </c>
      <c r="H137" s="12">
        <f t="shared" si="246"/>
        <v>0.796882912353381</v>
      </c>
    </row>
    <row r="138" spans="1:8">
      <c r="A138" s="12" t="s">
        <v>10</v>
      </c>
      <c r="B138" s="17">
        <v>22.4017195129394</v>
      </c>
      <c r="C138" s="18">
        <v>21.96266746521</v>
      </c>
      <c r="D138" s="17">
        <f>AVERAGE(C137:C139)</f>
        <v>21.8361428578695</v>
      </c>
      <c r="E138" s="13">
        <f t="shared" si="244"/>
        <v>0.565719512939403</v>
      </c>
      <c r="F138" s="13">
        <f>AVERAGE(E137:E139)</f>
        <v>1.37694258117672</v>
      </c>
      <c r="G138" s="12">
        <f t="shared" ref="G138:G139" si="248">(E138-1.31)*-1</f>
        <v>0.744280487060597</v>
      </c>
      <c r="H138" s="12">
        <f t="shared" si="246"/>
        <v>1.67513862182611</v>
      </c>
    </row>
    <row r="139" spans="1:8">
      <c r="A139" s="12" t="s">
        <v>10</v>
      </c>
      <c r="B139" s="17">
        <v>23.7635478973388</v>
      </c>
      <c r="C139" s="18">
        <v>21.7737503051758</v>
      </c>
      <c r="E139" s="13">
        <f t="shared" si="244"/>
        <v>1.9275478973388</v>
      </c>
      <c r="G139" s="12">
        <f t="shared" si="248"/>
        <v>-0.617547897338801</v>
      </c>
      <c r="H139" s="12">
        <f t="shared" si="246"/>
        <v>0.651777792690354</v>
      </c>
    </row>
    <row r="140" spans="1:8">
      <c r="A140" s="12" t="s">
        <v>11</v>
      </c>
      <c r="B140" s="17">
        <v>26.620807647705</v>
      </c>
      <c r="C140" s="18">
        <v>21.7720108032227</v>
      </c>
      <c r="E140" s="13">
        <f t="shared" si="244"/>
        <v>4.784807647705</v>
      </c>
      <c r="G140" s="12">
        <f>(E140-3.79)*-1</f>
        <v>-0.994807647705001</v>
      </c>
      <c r="H140" s="12">
        <f t="shared" si="246"/>
        <v>0.501802774381399</v>
      </c>
    </row>
    <row r="141" spans="1:8">
      <c r="A141" s="12" t="s">
        <v>11</v>
      </c>
      <c r="B141" s="17">
        <v>25.2293827056884</v>
      </c>
      <c r="C141" s="18">
        <v>21.96266746521</v>
      </c>
      <c r="D141" s="17">
        <f>AVERAGE(C140:C142)</f>
        <v>21.8361428578695</v>
      </c>
      <c r="E141" s="13">
        <f t="shared" si="244"/>
        <v>3.3933827056884</v>
      </c>
      <c r="F141" s="13">
        <f>AVERAGE(E140:E142)</f>
        <v>3.8540625864664</v>
      </c>
      <c r="G141" s="12">
        <f t="shared" ref="G141:G142" si="249">(E141-3.79)*-1</f>
        <v>0.396617294311597</v>
      </c>
      <c r="H141" s="12">
        <f t="shared" si="246"/>
        <v>1.31641766782093</v>
      </c>
    </row>
    <row r="142" spans="1:8">
      <c r="A142" s="12" t="s">
        <v>11</v>
      </c>
      <c r="B142" s="17">
        <v>25.2199974060058</v>
      </c>
      <c r="C142" s="18">
        <v>21.7737503051758</v>
      </c>
      <c r="E142" s="13">
        <f t="shared" si="244"/>
        <v>3.3839974060058</v>
      </c>
      <c r="G142" s="12">
        <f t="shared" si="249"/>
        <v>0.4060025939942</v>
      </c>
      <c r="H142" s="12">
        <f t="shared" si="246"/>
        <v>1.32500939943616</v>
      </c>
    </row>
    <row r="143" spans="1:8">
      <c r="A143" s="12" t="s">
        <v>12</v>
      </c>
      <c r="B143" s="17">
        <v>25.9617309570313</v>
      </c>
      <c r="C143" s="18">
        <v>21.7720108032227</v>
      </c>
      <c r="E143" s="13">
        <f t="shared" si="244"/>
        <v>4.12573095703125</v>
      </c>
      <c r="G143" s="12">
        <f>(E143-4.18)*-1</f>
        <v>0.0542690429687482</v>
      </c>
      <c r="H143" s="12">
        <f t="shared" si="246"/>
        <v>1.03833288742551</v>
      </c>
    </row>
    <row r="144" spans="1:8">
      <c r="A144" s="12" t="s">
        <v>12</v>
      </c>
      <c r="B144" s="17">
        <v>26.1706962585449</v>
      </c>
      <c r="C144" s="18">
        <v>21.96266746521</v>
      </c>
      <c r="D144" s="17">
        <f>AVERAGE(C143:C145)</f>
        <v>21.8361428578695</v>
      </c>
      <c r="E144" s="13">
        <f t="shared" si="244"/>
        <v>4.33469625854492</v>
      </c>
      <c r="F144" s="13">
        <f>AVERAGE(E143:E145)</f>
        <v>4.17658023579915</v>
      </c>
      <c r="G144" s="12">
        <f t="shared" ref="G144:G145" si="250">(E144-4.18)*-1</f>
        <v>-0.154696258544924</v>
      </c>
      <c r="H144" s="12">
        <f t="shared" si="246"/>
        <v>0.898321483364942</v>
      </c>
    </row>
    <row r="145" spans="1:8">
      <c r="A145" s="12" t="s">
        <v>12</v>
      </c>
      <c r="B145" s="17">
        <v>25.9053134918213</v>
      </c>
      <c r="C145" s="18">
        <v>21.7737503051758</v>
      </c>
      <c r="E145" s="13">
        <f t="shared" si="244"/>
        <v>4.06931349182129</v>
      </c>
      <c r="G145" s="12">
        <f t="shared" si="250"/>
        <v>0.110686508178709</v>
      </c>
      <c r="H145" s="12">
        <f t="shared" si="246"/>
        <v>1.07974191077159</v>
      </c>
    </row>
    <row r="146" spans="1:8">
      <c r="A146" s="12" t="s">
        <v>13</v>
      </c>
      <c r="B146" s="17">
        <v>25.6505313491821</v>
      </c>
      <c r="C146" s="18">
        <v>21.7720108032227</v>
      </c>
      <c r="E146" s="13">
        <f t="shared" si="244"/>
        <v>3.8145313491821</v>
      </c>
      <c r="G146" s="12">
        <f>(E146-3.63)*-1</f>
        <v>-0.184531349182101</v>
      </c>
      <c r="H146" s="12">
        <f t="shared" si="246"/>
        <v>0.879934871057683</v>
      </c>
    </row>
    <row r="147" spans="1:8">
      <c r="A147" s="12" t="s">
        <v>13</v>
      </c>
      <c r="B147" s="17">
        <v>24.8051134918212</v>
      </c>
      <c r="C147" s="18">
        <v>21.96266746521</v>
      </c>
      <c r="D147" s="17">
        <f>AVERAGE(C146:C148)</f>
        <v>21.8361428578695</v>
      </c>
      <c r="E147" s="13">
        <f t="shared" si="244"/>
        <v>2.9691134918212</v>
      </c>
      <c r="F147" s="13">
        <f>AVERAGE(E146:E148)</f>
        <v>3.63359325307177</v>
      </c>
      <c r="G147" s="12">
        <f t="shared" ref="G147:G148" si="251">(E147-3.63)*-1</f>
        <v>0.660886508178799</v>
      </c>
      <c r="H147" s="12">
        <f t="shared" si="246"/>
        <v>1.58105385228604</v>
      </c>
    </row>
    <row r="148" spans="1:8">
      <c r="A148" s="12" t="s">
        <v>13</v>
      </c>
      <c r="B148" s="17">
        <v>25.953134918212</v>
      </c>
      <c r="C148" s="18">
        <v>21.7737503051758</v>
      </c>
      <c r="E148" s="13">
        <f t="shared" si="244"/>
        <v>4.117134918212</v>
      </c>
      <c r="G148" s="12">
        <f t="shared" si="251"/>
        <v>-0.487134918212003</v>
      </c>
      <c r="H148" s="12">
        <f t="shared" si="246"/>
        <v>0.713440530080425</v>
      </c>
    </row>
    <row r="149" spans="1:8">
      <c r="A149" s="12" t="s">
        <v>14</v>
      </c>
      <c r="B149" s="17">
        <v>25.5649585723877</v>
      </c>
      <c r="C149" s="18">
        <v>21.7720108032227</v>
      </c>
      <c r="E149" s="13">
        <f t="shared" si="244"/>
        <v>3.7289585723877</v>
      </c>
      <c r="G149" s="12">
        <f>(E149-3.69)*-1</f>
        <v>-0.0389585723876968</v>
      </c>
      <c r="H149" s="12">
        <f t="shared" si="246"/>
        <v>0.973357324133639</v>
      </c>
    </row>
    <row r="150" spans="1:8">
      <c r="A150" s="12" t="s">
        <v>14</v>
      </c>
      <c r="B150" s="17">
        <v>25.3759479522705</v>
      </c>
      <c r="C150" s="18">
        <v>21.96266746521</v>
      </c>
      <c r="D150" s="17">
        <f>AVERAGE(C149:C151)</f>
        <v>21.8361428578695</v>
      </c>
      <c r="E150" s="13">
        <f t="shared" si="244"/>
        <v>3.53994795227051</v>
      </c>
      <c r="F150" s="13">
        <f>AVERAGE(E149:E151)</f>
        <v>3.68683377329507</v>
      </c>
      <c r="G150" s="12">
        <f t="shared" ref="G150:G151" si="252">(E150-3.69)*-1</f>
        <v>0.150052047729491</v>
      </c>
      <c r="H150" s="12">
        <f t="shared" si="246"/>
        <v>1.1096095024359</v>
      </c>
    </row>
    <row r="151" spans="1:8">
      <c r="A151" s="12" t="s">
        <v>14</v>
      </c>
      <c r="B151" s="17">
        <v>25.627594795227</v>
      </c>
      <c r="C151" s="18">
        <v>21.7737503051758</v>
      </c>
      <c r="E151" s="13">
        <f t="shared" si="244"/>
        <v>3.791594795227</v>
      </c>
      <c r="G151" s="12">
        <f t="shared" si="252"/>
        <v>-0.101594795227002</v>
      </c>
      <c r="H151" s="12">
        <f t="shared" si="246"/>
        <v>0.932002160774963</v>
      </c>
    </row>
    <row r="152" spans="1:8">
      <c r="A152" s="12" t="s">
        <v>15</v>
      </c>
      <c r="B152" s="17">
        <v>25.2269611740112</v>
      </c>
      <c r="C152" s="18">
        <v>21.7720108032227</v>
      </c>
      <c r="E152" s="13">
        <f t="shared" si="244"/>
        <v>3.3909611740112</v>
      </c>
      <c r="G152" s="12">
        <f>(E152-3.39)*-1</f>
        <v>-0.000961174011202548</v>
      </c>
      <c r="H152" s="12">
        <f t="shared" si="246"/>
        <v>0.999333986829404</v>
      </c>
    </row>
    <row r="153" spans="1:8">
      <c r="A153" s="12" t="s">
        <v>15</v>
      </c>
      <c r="B153" s="17">
        <v>25.3696117401123</v>
      </c>
      <c r="C153" s="18">
        <v>21.96266746521</v>
      </c>
      <c r="D153" s="17">
        <f>AVERAGE(C152:C154)</f>
        <v>21.8361428578695</v>
      </c>
      <c r="E153" s="13">
        <f t="shared" si="244"/>
        <v>3.53361174011231</v>
      </c>
      <c r="F153" s="13">
        <f>AVERAGE(E152:E154)</f>
        <v>3.39312026723225</v>
      </c>
      <c r="G153" s="12">
        <f t="shared" ref="G153:G154" si="253">(E153-3.39)*-1</f>
        <v>-0.143611740112306</v>
      </c>
      <c r="H153" s="12">
        <f t="shared" si="246"/>
        <v>0.905250052126319</v>
      </c>
    </row>
    <row r="154" spans="1:8">
      <c r="A154" s="12" t="s">
        <v>15</v>
      </c>
      <c r="B154" s="17">
        <v>25.0907878875732</v>
      </c>
      <c r="C154" s="18">
        <v>21.7737503051758</v>
      </c>
      <c r="E154" s="13">
        <f t="shared" si="244"/>
        <v>3.25478788757324</v>
      </c>
      <c r="G154" s="12">
        <f t="shared" si="253"/>
        <v>0.135212112426756</v>
      </c>
      <c r="H154" s="12">
        <f t="shared" si="246"/>
        <v>1.09825427289536</v>
      </c>
    </row>
    <row r="155" spans="1:8">
      <c r="A155" s="12" t="s">
        <v>16</v>
      </c>
      <c r="B155" s="17">
        <v>24.0851173400879</v>
      </c>
      <c r="C155" s="18">
        <v>21.7720108032227</v>
      </c>
      <c r="E155" s="13">
        <f t="shared" si="244"/>
        <v>2.24911734008789</v>
      </c>
      <c r="G155" s="12">
        <f>(E155-2.27)*-1</f>
        <v>0.0208826599121079</v>
      </c>
      <c r="H155" s="12">
        <f t="shared" si="246"/>
        <v>1.01458002342296</v>
      </c>
    </row>
    <row r="156" spans="1:8">
      <c r="A156" s="12" t="s">
        <v>16</v>
      </c>
      <c r="B156" s="17">
        <v>24.1782608032227</v>
      </c>
      <c r="C156" s="18">
        <v>21.96266746521</v>
      </c>
      <c r="D156" s="17">
        <f>AVERAGE(C155:C157)</f>
        <v>21.8361428578695</v>
      </c>
      <c r="E156" s="13">
        <f t="shared" si="244"/>
        <v>2.34226080322266</v>
      </c>
      <c r="F156" s="13">
        <f>AVERAGE(E155:E157)</f>
        <v>2.27241687520345</v>
      </c>
      <c r="G156" s="12">
        <f t="shared" ref="G156:G157" si="254">(E156-2.27)*-1</f>
        <v>-0.0722608032226577</v>
      </c>
      <c r="H156" s="12">
        <f t="shared" si="246"/>
        <v>0.951146317296245</v>
      </c>
    </row>
    <row r="157" spans="1:8">
      <c r="A157" s="12" t="s">
        <v>16</v>
      </c>
      <c r="B157" s="17">
        <v>24.0618724822998</v>
      </c>
      <c r="C157" s="18">
        <v>21.7737503051758</v>
      </c>
      <c r="E157" s="13">
        <f t="shared" si="244"/>
        <v>2.22587248229981</v>
      </c>
      <c r="G157" s="12">
        <f t="shared" si="254"/>
        <v>0.0441275177001939</v>
      </c>
      <c r="H157" s="12">
        <f t="shared" si="246"/>
        <v>1.03105944860082</v>
      </c>
    </row>
    <row r="158" spans="1:8">
      <c r="A158" s="12" t="s">
        <v>17</v>
      </c>
      <c r="B158" s="17">
        <v>26.1882695388793</v>
      </c>
      <c r="C158" s="18">
        <v>21.7720108032227</v>
      </c>
      <c r="E158" s="13">
        <f t="shared" si="244"/>
        <v>4.3522695388793</v>
      </c>
      <c r="G158" s="12">
        <f>(E158-3.9)*-1</f>
        <v>-0.452269538879302</v>
      </c>
      <c r="H158" s="12">
        <f t="shared" si="246"/>
        <v>0.730892158777626</v>
      </c>
    </row>
    <row r="159" spans="1:8">
      <c r="A159" s="12" t="s">
        <v>17</v>
      </c>
      <c r="B159" s="17">
        <v>25.8782295388793</v>
      </c>
      <c r="C159" s="18">
        <v>21.96266746521</v>
      </c>
      <c r="D159" s="17">
        <f>AVERAGE(C158:C160)</f>
        <v>21.8361428578695</v>
      </c>
      <c r="E159" s="13">
        <f t="shared" si="244"/>
        <v>4.0422295388793</v>
      </c>
      <c r="F159" s="13">
        <f>AVERAGE(E158:E160)</f>
        <v>3.8999843218992</v>
      </c>
      <c r="G159" s="12">
        <f t="shared" ref="G159:G160" si="255">(E159-3.9)*-1</f>
        <v>-0.142229538879301</v>
      </c>
      <c r="H159" s="12">
        <f t="shared" si="246"/>
        <v>0.906117759632191</v>
      </c>
    </row>
    <row r="160" spans="1:8">
      <c r="A160" s="12" t="s">
        <v>17</v>
      </c>
      <c r="B160" s="17">
        <v>25.141453887939</v>
      </c>
      <c r="C160" s="18">
        <v>21.7737503051758</v>
      </c>
      <c r="E160" s="13">
        <f t="shared" si="244"/>
        <v>3.305453887939</v>
      </c>
      <c r="G160" s="12">
        <f t="shared" si="255"/>
        <v>0.594546112060998</v>
      </c>
      <c r="H160" s="12">
        <f t="shared" si="246"/>
        <v>1.50999744879845</v>
      </c>
    </row>
    <row r="161" spans="1:8">
      <c r="A161" s="12" t="s">
        <v>18</v>
      </c>
      <c r="B161" s="17">
        <v>27.3235953887939</v>
      </c>
      <c r="C161" s="18">
        <v>21.7720108032227</v>
      </c>
      <c r="E161" s="13">
        <f t="shared" si="244"/>
        <v>5.4875953887939</v>
      </c>
      <c r="G161" s="12">
        <f>(E161-4.9)*-1</f>
        <v>-0.587595388793902</v>
      </c>
      <c r="H161" s="12">
        <f t="shared" si="246"/>
        <v>0.665451123544768</v>
      </c>
    </row>
    <row r="162" spans="1:8">
      <c r="A162" s="12" t="s">
        <v>18</v>
      </c>
      <c r="B162" s="17">
        <v>26.714353887939</v>
      </c>
      <c r="C162" s="18">
        <v>21.96266746521</v>
      </c>
      <c r="D162" s="17">
        <f>AVERAGE(C161:C163)</f>
        <v>21.8361428578695</v>
      </c>
      <c r="E162" s="13">
        <f t="shared" si="244"/>
        <v>4.878353887939</v>
      </c>
      <c r="F162" s="13">
        <f>AVERAGE(E161:E163)</f>
        <v>4.90421488850894</v>
      </c>
      <c r="G162" s="12">
        <f t="shared" ref="G162:G163" si="256">(E162-4.9)*-1</f>
        <v>0.0216461120609974</v>
      </c>
      <c r="H162" s="12">
        <f t="shared" si="246"/>
        <v>1.0151170657376</v>
      </c>
    </row>
    <row r="163" spans="1:8">
      <c r="A163" s="12" t="s">
        <v>18</v>
      </c>
      <c r="B163" s="17">
        <v>26.1826953887939</v>
      </c>
      <c r="C163" s="18">
        <v>21.7737503051758</v>
      </c>
      <c r="E163" s="13">
        <f t="shared" si="244"/>
        <v>4.3466953887939</v>
      </c>
      <c r="G163" s="12">
        <f t="shared" si="256"/>
        <v>0.5533046112061</v>
      </c>
      <c r="H163" s="12">
        <f t="shared" si="246"/>
        <v>1.46744314799142</v>
      </c>
    </row>
    <row r="164" spans="1:8">
      <c r="A164" s="12" t="s">
        <v>19</v>
      </c>
      <c r="B164" s="17">
        <v>25.1826953887939</v>
      </c>
      <c r="C164" s="18">
        <v>21.7720108032227</v>
      </c>
      <c r="E164" s="13">
        <f t="shared" si="244"/>
        <v>3.34669538879395</v>
      </c>
      <c r="G164" s="13">
        <f>(E164-3.96)*-1</f>
        <v>0.613304611206053</v>
      </c>
      <c r="H164" s="12">
        <f t="shared" si="246"/>
        <v>1.52975923776192</v>
      </c>
    </row>
    <row r="165" spans="1:8">
      <c r="A165" s="12" t="s">
        <v>19</v>
      </c>
      <c r="B165" s="17">
        <v>25.9789009094238</v>
      </c>
      <c r="C165" s="18">
        <v>21.96266746521</v>
      </c>
      <c r="D165" s="17">
        <f>AVERAGE(C164:C166)</f>
        <v>21.8361428578695</v>
      </c>
      <c r="E165" s="13">
        <f t="shared" si="244"/>
        <v>4.1429009094238</v>
      </c>
      <c r="F165" s="13">
        <f>AVERAGE(E164:E166)</f>
        <v>3.96308816019692</v>
      </c>
      <c r="G165" s="13">
        <f t="shared" ref="G165:G166" si="257">(E165-3.96)*-1</f>
        <v>-0.182900909423801</v>
      </c>
      <c r="H165" s="12">
        <f t="shared" si="246"/>
        <v>0.880929878148286</v>
      </c>
    </row>
    <row r="166" spans="1:8">
      <c r="A166" s="12" t="s">
        <v>19</v>
      </c>
      <c r="B166" s="17">
        <v>26.235668182373</v>
      </c>
      <c r="C166" s="18">
        <v>21.7737503051758</v>
      </c>
      <c r="E166" s="13">
        <f t="shared" si="244"/>
        <v>4.399668182373</v>
      </c>
      <c r="G166" s="13">
        <f t="shared" si="257"/>
        <v>-0.439668182373002</v>
      </c>
      <c r="H166" s="12">
        <f t="shared" si="246"/>
        <v>0.73730416796335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8"/>
  <sheetViews>
    <sheetView workbookViewId="0">
      <pane ySplit="1" topLeftCell="A2" activePane="bottomLeft" state="frozen"/>
      <selection/>
      <selection pane="bottomLeft" activeCell="H48" sqref="H48"/>
    </sheetView>
  </sheetViews>
  <sheetFormatPr defaultColWidth="9" defaultRowHeight="14.25"/>
  <cols>
    <col min="1" max="2" width="9" style="6"/>
    <col min="3" max="3" width="9.5" style="8" customWidth="1"/>
    <col min="4" max="6" width="10.5" style="8" customWidth="1"/>
    <col min="7" max="8" width="9" style="6"/>
    <col min="9" max="9" width="9.125" style="9" customWidth="1"/>
    <col min="10" max="12" width="9.375" style="9" customWidth="1"/>
    <col min="13" max="13" width="9" style="10"/>
    <col min="14" max="14" width="9" style="6"/>
    <col min="15" max="16" width="9.25" style="3" customWidth="1"/>
    <col min="17" max="17" width="9.5" style="3" customWidth="1"/>
    <col min="18" max="18" width="9.25" style="3" customWidth="1"/>
    <col min="19" max="19" width="9.5" style="3" customWidth="1"/>
    <col min="20" max="20" width="9.25" style="3" customWidth="1"/>
    <col min="21" max="21" width="9.5" style="3" customWidth="1"/>
    <col min="22" max="22" width="9.25" style="3" customWidth="1"/>
    <col min="23" max="16384" width="9" style="6"/>
  </cols>
  <sheetData>
    <row r="1" s="4" customFormat="1" spans="1:22">
      <c r="A1" s="4" t="s">
        <v>33</v>
      </c>
      <c r="B1" s="4" t="s">
        <v>34</v>
      </c>
      <c r="C1" s="8" t="s">
        <v>0</v>
      </c>
      <c r="D1" s="8" t="s">
        <v>1</v>
      </c>
      <c r="E1" s="8" t="s">
        <v>6</v>
      </c>
      <c r="F1" s="8" t="s">
        <v>7</v>
      </c>
      <c r="I1" s="9" t="s">
        <v>0</v>
      </c>
      <c r="J1" s="9" t="s">
        <v>1</v>
      </c>
      <c r="K1" s="9" t="s">
        <v>6</v>
      </c>
      <c r="L1" s="9" t="s">
        <v>7</v>
      </c>
      <c r="M1" s="11"/>
      <c r="O1" s="3" t="s">
        <v>35</v>
      </c>
      <c r="P1" s="3" t="s">
        <v>35</v>
      </c>
      <c r="Q1" s="3" t="s">
        <v>21</v>
      </c>
      <c r="R1" s="3" t="s">
        <v>21</v>
      </c>
      <c r="S1" s="3" t="s">
        <v>31</v>
      </c>
      <c r="T1" s="3" t="s">
        <v>31</v>
      </c>
      <c r="U1" s="3" t="s">
        <v>32</v>
      </c>
      <c r="V1" s="3" t="s">
        <v>32</v>
      </c>
    </row>
    <row r="2" spans="3:22">
      <c r="C2" s="8">
        <v>1.39069184782685</v>
      </c>
      <c r="D2" s="8">
        <v>1.14076908497794</v>
      </c>
      <c r="E2" s="8">
        <v>1.70039438495105</v>
      </c>
      <c r="F2" s="8">
        <v>1.5680725161925</v>
      </c>
      <c r="H2" s="1" t="s">
        <v>27</v>
      </c>
      <c r="I2" s="9">
        <v>1.0996</v>
      </c>
      <c r="J2" s="9">
        <v>0.9555</v>
      </c>
      <c r="K2" s="9">
        <v>1.6407</v>
      </c>
      <c r="L2" s="9">
        <v>1.4283</v>
      </c>
      <c r="N2" s="6" t="s">
        <v>8</v>
      </c>
      <c r="O2" s="3">
        <v>1.0996</v>
      </c>
      <c r="P2" s="3">
        <v>0.29019</v>
      </c>
      <c r="Q2" s="3">
        <v>0.9555</v>
      </c>
      <c r="R2" s="3">
        <v>0.10308</v>
      </c>
      <c r="S2" s="3">
        <v>1.6407</v>
      </c>
      <c r="T2" s="3">
        <v>0.03352</v>
      </c>
      <c r="U2" s="3">
        <v>1.4283</v>
      </c>
      <c r="V2" s="3">
        <v>0.08594</v>
      </c>
    </row>
    <row r="3" spans="2:22">
      <c r="B3" s="6" t="s">
        <v>8</v>
      </c>
      <c r="C3" s="8">
        <v>1.38884634923755</v>
      </c>
      <c r="D3" s="8">
        <v>0.941111766641024</v>
      </c>
      <c r="E3" s="8">
        <v>1.63738503594558</v>
      </c>
      <c r="F3" s="8">
        <v>1.44493600658678</v>
      </c>
      <c r="H3" s="1" t="s">
        <v>36</v>
      </c>
      <c r="I3" s="9">
        <v>0.29019</v>
      </c>
      <c r="J3" s="9">
        <v>0.10308</v>
      </c>
      <c r="K3" s="9">
        <v>0.03352</v>
      </c>
      <c r="L3" s="9">
        <v>0.08594</v>
      </c>
      <c r="N3" s="6" t="s">
        <v>9</v>
      </c>
      <c r="O3" s="3">
        <v>1.0271</v>
      </c>
      <c r="P3" s="3">
        <v>0.17066</v>
      </c>
      <c r="Q3" s="3">
        <v>10.8214</v>
      </c>
      <c r="R3" s="3">
        <v>2.61335</v>
      </c>
      <c r="S3" s="3">
        <v>16.6198</v>
      </c>
      <c r="T3" s="3">
        <v>1.07932</v>
      </c>
      <c r="U3" s="3">
        <v>36.7755</v>
      </c>
      <c r="V3" s="3">
        <v>1.42633</v>
      </c>
    </row>
    <row r="4" spans="3:22">
      <c r="C4" s="8">
        <v>0.51920425068531</v>
      </c>
      <c r="D4" s="8">
        <v>0.7845426908633</v>
      </c>
      <c r="E4" s="8">
        <v>1.58440657845406</v>
      </c>
      <c r="F4" s="8">
        <v>1.27178173058983</v>
      </c>
      <c r="H4" s="1" t="s">
        <v>37</v>
      </c>
      <c r="I4" s="9" t="s">
        <v>38</v>
      </c>
      <c r="J4" s="9" t="s">
        <v>39</v>
      </c>
      <c r="K4" s="9" t="s">
        <v>40</v>
      </c>
      <c r="L4" s="9" t="s">
        <v>38</v>
      </c>
      <c r="N4" s="6" t="s">
        <v>10</v>
      </c>
      <c r="O4" s="3">
        <v>1.0413</v>
      </c>
      <c r="P4" s="3">
        <v>0.31969</v>
      </c>
      <c r="Q4" s="3">
        <v>1.5321</v>
      </c>
      <c r="R4" s="3">
        <v>0.15448</v>
      </c>
      <c r="S4" s="3">
        <v>0.9808</v>
      </c>
      <c r="T4" s="3">
        <v>0.09667</v>
      </c>
      <c r="U4" s="3">
        <v>0.3464</v>
      </c>
      <c r="V4" s="3">
        <v>0.02119</v>
      </c>
    </row>
    <row r="5" spans="14:22">
      <c r="N5" s="6" t="s">
        <v>11</v>
      </c>
      <c r="O5" s="3">
        <v>1.0477</v>
      </c>
      <c r="P5" s="3">
        <v>0.27298</v>
      </c>
      <c r="Q5" s="3">
        <v>0.9993</v>
      </c>
      <c r="R5" s="3">
        <v>0.20863</v>
      </c>
      <c r="S5" s="3">
        <v>0.1888</v>
      </c>
      <c r="T5" s="3">
        <v>0.02971</v>
      </c>
      <c r="U5" s="3">
        <v>0.0603</v>
      </c>
      <c r="V5" s="3">
        <v>0.02148</v>
      </c>
    </row>
    <row r="6" spans="3:22">
      <c r="C6" s="8">
        <v>0.807918751086996</v>
      </c>
      <c r="D6" s="8">
        <v>16.0102659655576</v>
      </c>
      <c r="E6" s="8">
        <v>16.0058396796875</v>
      </c>
      <c r="F6" s="8">
        <v>38.6391954339442</v>
      </c>
      <c r="H6" s="1" t="s">
        <v>27</v>
      </c>
      <c r="I6" s="9">
        <v>1.0271</v>
      </c>
      <c r="J6" s="9">
        <v>10.8214</v>
      </c>
      <c r="K6" s="9">
        <v>16.6198</v>
      </c>
      <c r="L6" s="9">
        <v>36.7755</v>
      </c>
      <c r="N6" s="6" t="s">
        <v>12</v>
      </c>
      <c r="O6" s="3">
        <v>1.0055</v>
      </c>
      <c r="P6" s="3">
        <v>0.05489</v>
      </c>
      <c r="Q6" s="3">
        <v>6.2568</v>
      </c>
      <c r="R6" s="3">
        <v>0.43328</v>
      </c>
      <c r="S6" s="3">
        <v>5.6363</v>
      </c>
      <c r="T6" s="3">
        <v>0.17274</v>
      </c>
      <c r="U6" s="3">
        <v>2.4009</v>
      </c>
      <c r="V6" s="3">
        <v>0.09368</v>
      </c>
    </row>
    <row r="7" spans="2:22">
      <c r="B7" s="6" t="s">
        <v>9</v>
      </c>
      <c r="C7" s="8">
        <v>1.36328636419437</v>
      </c>
      <c r="D7" s="8">
        <v>7.68333528770493</v>
      </c>
      <c r="E7" s="8">
        <v>18.7190177771269</v>
      </c>
      <c r="F7" s="8">
        <v>33.9733110511819</v>
      </c>
      <c r="H7" s="1" t="s">
        <v>36</v>
      </c>
      <c r="I7" s="9">
        <v>0.17066</v>
      </c>
      <c r="J7" s="9">
        <v>2.61335</v>
      </c>
      <c r="K7" s="9">
        <v>1.07932</v>
      </c>
      <c r="L7" s="9">
        <v>1.42633</v>
      </c>
      <c r="N7" s="6" t="s">
        <v>13</v>
      </c>
      <c r="O7" s="10">
        <v>1.0009</v>
      </c>
      <c r="P7" s="10">
        <v>0.05572</v>
      </c>
      <c r="Q7" s="10">
        <v>2.8726</v>
      </c>
      <c r="R7" s="10">
        <v>0.20797</v>
      </c>
      <c r="S7" s="10">
        <v>3.1236</v>
      </c>
      <c r="T7" s="10">
        <v>0.46951</v>
      </c>
      <c r="U7" s="10">
        <v>3.4804</v>
      </c>
      <c r="V7" s="10">
        <v>0.19341</v>
      </c>
    </row>
    <row r="8" spans="3:22">
      <c r="C8" s="8">
        <v>0.910080184094561</v>
      </c>
      <c r="D8" s="8">
        <v>8.77056481711518</v>
      </c>
      <c r="E8" s="8">
        <v>15.1345822310029</v>
      </c>
      <c r="F8" s="8">
        <v>37.7140332848597</v>
      </c>
      <c r="H8" s="1" t="s">
        <v>37</v>
      </c>
      <c r="I8" s="9" t="s">
        <v>41</v>
      </c>
      <c r="J8" s="9" t="s">
        <v>42</v>
      </c>
      <c r="K8" s="9" t="s">
        <v>39</v>
      </c>
      <c r="L8" s="9" t="s">
        <v>40</v>
      </c>
      <c r="N8" s="6" t="s">
        <v>14</v>
      </c>
      <c r="O8" s="3">
        <v>1.005</v>
      </c>
      <c r="P8" s="3">
        <v>0.05366</v>
      </c>
      <c r="Q8" s="3">
        <v>5.2929</v>
      </c>
      <c r="R8" s="3">
        <v>0.07322</v>
      </c>
      <c r="S8" s="3">
        <v>1.3996</v>
      </c>
      <c r="T8" s="3">
        <v>0.06508</v>
      </c>
      <c r="U8" s="3">
        <v>0.7779</v>
      </c>
      <c r="V8" s="3">
        <v>0.04933</v>
      </c>
    </row>
    <row r="9" spans="14:22">
      <c r="N9" s="6" t="s">
        <v>15</v>
      </c>
      <c r="O9" s="3">
        <v>1.0009</v>
      </c>
      <c r="P9" s="3">
        <v>0.05572</v>
      </c>
      <c r="Q9" s="10">
        <v>2.8726</v>
      </c>
      <c r="R9" s="10">
        <v>0.20797</v>
      </c>
      <c r="S9" s="10">
        <v>3.1236</v>
      </c>
      <c r="T9" s="10">
        <v>0.46951</v>
      </c>
      <c r="U9" s="10">
        <v>3.4804</v>
      </c>
      <c r="V9" s="10">
        <v>0.19341</v>
      </c>
    </row>
    <row r="10" spans="3:22">
      <c r="C10" s="8">
        <v>0.796882912353381</v>
      </c>
      <c r="D10" s="8">
        <v>1.76848254316545</v>
      </c>
      <c r="E10" s="8">
        <v>0.932099443619298</v>
      </c>
      <c r="F10" s="8">
        <v>0.310108685915781</v>
      </c>
      <c r="H10" s="1" t="s">
        <v>27</v>
      </c>
      <c r="I10" s="3">
        <v>1.0413</v>
      </c>
      <c r="J10" s="3">
        <v>1.5321</v>
      </c>
      <c r="K10" s="3">
        <v>0.9808</v>
      </c>
      <c r="L10" s="3">
        <v>0.3464</v>
      </c>
      <c r="N10" s="6" t="s">
        <v>16</v>
      </c>
      <c r="O10" s="3">
        <v>0.9989</v>
      </c>
      <c r="P10" s="3">
        <v>0.02436</v>
      </c>
      <c r="Q10" s="3">
        <v>0.402</v>
      </c>
      <c r="R10" s="3">
        <v>0.17746</v>
      </c>
      <c r="S10" s="3">
        <v>2.0146</v>
      </c>
      <c r="T10" s="3">
        <v>0.14822</v>
      </c>
      <c r="U10" s="3">
        <v>0.7803</v>
      </c>
      <c r="V10" s="3">
        <v>0.10754</v>
      </c>
    </row>
    <row r="11" spans="2:22">
      <c r="B11" s="6" t="s">
        <v>10</v>
      </c>
      <c r="C11" s="8">
        <v>1.67513862182611</v>
      </c>
      <c r="D11" s="8">
        <v>1.58624684469414</v>
      </c>
      <c r="E11" s="8">
        <v>0.843034774344962</v>
      </c>
      <c r="F11" s="8">
        <v>0.345533038917441</v>
      </c>
      <c r="H11" s="1" t="s">
        <v>36</v>
      </c>
      <c r="I11" s="3">
        <v>0.31969</v>
      </c>
      <c r="J11" s="3">
        <v>0.15448</v>
      </c>
      <c r="K11" s="3">
        <v>0.09667</v>
      </c>
      <c r="L11" s="3">
        <v>0.02119</v>
      </c>
      <c r="N11" s="6" t="s">
        <v>17</v>
      </c>
      <c r="O11" s="3">
        <v>1.049</v>
      </c>
      <c r="P11" s="3">
        <v>0.23598</v>
      </c>
      <c r="Q11" s="10">
        <v>1.1403</v>
      </c>
      <c r="R11" s="10">
        <v>0.13412</v>
      </c>
      <c r="S11" s="10">
        <v>1.7445</v>
      </c>
      <c r="T11" s="10">
        <v>0.25677</v>
      </c>
      <c r="U11" s="3">
        <v>2.2622</v>
      </c>
      <c r="V11" s="3">
        <v>0.0018</v>
      </c>
    </row>
    <row r="12" spans="3:22">
      <c r="C12" s="8">
        <v>0.651777792690354</v>
      </c>
      <c r="D12" s="8">
        <v>1.24162495715261</v>
      </c>
      <c r="E12" s="8">
        <v>1.16711766177734</v>
      </c>
      <c r="F12" s="8">
        <v>0.383496733329857</v>
      </c>
      <c r="H12" s="1" t="s">
        <v>37</v>
      </c>
      <c r="I12" s="9" t="s">
        <v>38</v>
      </c>
      <c r="J12" s="9" t="s">
        <v>40</v>
      </c>
      <c r="K12" s="9" t="s">
        <v>38</v>
      </c>
      <c r="L12" s="9" t="s">
        <v>39</v>
      </c>
      <c r="N12" s="6" t="s">
        <v>18</v>
      </c>
      <c r="O12" s="3">
        <v>1.0493</v>
      </c>
      <c r="P12" s="3">
        <v>0.23215</v>
      </c>
      <c r="Q12" s="10">
        <v>1.4574</v>
      </c>
      <c r="R12" s="10">
        <v>0.14523</v>
      </c>
      <c r="S12" s="10">
        <v>2.2716</v>
      </c>
      <c r="T12" s="10">
        <v>0.32651</v>
      </c>
      <c r="U12" s="3">
        <v>1.6282</v>
      </c>
      <c r="V12" s="3">
        <v>0.12827</v>
      </c>
    </row>
    <row r="13" spans="14:22">
      <c r="N13" s="6" t="s">
        <v>19</v>
      </c>
      <c r="O13" s="3">
        <v>1.0493</v>
      </c>
      <c r="P13" s="3">
        <v>0.24377</v>
      </c>
      <c r="Q13" s="3">
        <v>0.7106</v>
      </c>
      <c r="R13" s="3">
        <v>0.10107</v>
      </c>
      <c r="S13" s="10">
        <v>0.5341</v>
      </c>
      <c r="T13" s="10">
        <v>0.02318</v>
      </c>
      <c r="U13" s="3">
        <v>0.4344</v>
      </c>
      <c r="V13" s="3">
        <v>0.00879</v>
      </c>
    </row>
    <row r="14" spans="3:12">
      <c r="C14" s="8">
        <v>0.501802774381399</v>
      </c>
      <c r="D14" s="8">
        <v>1.38303266938671</v>
      </c>
      <c r="E14" s="8">
        <v>0.244756974329199</v>
      </c>
      <c r="F14" s="8">
        <v>0.0826566683584385</v>
      </c>
      <c r="H14" s="1" t="s">
        <v>27</v>
      </c>
      <c r="I14" s="3">
        <v>1.0477</v>
      </c>
      <c r="J14" s="3">
        <v>0.9993</v>
      </c>
      <c r="K14" s="3">
        <v>0.1888</v>
      </c>
      <c r="L14" s="3">
        <v>0.0603</v>
      </c>
    </row>
    <row r="15" spans="2:12">
      <c r="B15" s="6" t="s">
        <v>11</v>
      </c>
      <c r="C15" s="8">
        <v>1.31641766782093</v>
      </c>
      <c r="D15" s="8">
        <v>0.665505329757047</v>
      </c>
      <c r="E15" s="8">
        <v>0.178149505637744</v>
      </c>
      <c r="F15" s="8">
        <v>0.0173223382643912</v>
      </c>
      <c r="H15" s="1" t="s">
        <v>36</v>
      </c>
      <c r="I15" s="3">
        <v>0.27298</v>
      </c>
      <c r="J15" s="3">
        <v>0.20863</v>
      </c>
      <c r="K15" s="3">
        <v>0.02971</v>
      </c>
      <c r="L15" s="3">
        <v>0.02148</v>
      </c>
    </row>
    <row r="16" spans="3:12">
      <c r="C16" s="8">
        <v>1.32500939943616</v>
      </c>
      <c r="D16" s="8">
        <v>0.949477681417073</v>
      </c>
      <c r="E16" s="8">
        <v>0.14350050166409</v>
      </c>
      <c r="F16" s="8">
        <v>0.0808341931302433</v>
      </c>
      <c r="H16" s="1" t="s">
        <v>37</v>
      </c>
      <c r="I16" s="9" t="s">
        <v>40</v>
      </c>
      <c r="J16" s="9" t="s">
        <v>40</v>
      </c>
      <c r="K16" s="9" t="s">
        <v>39</v>
      </c>
      <c r="L16" s="9" t="s">
        <v>39</v>
      </c>
    </row>
    <row r="18" spans="3:12">
      <c r="C18" s="8">
        <v>1.03833288742551</v>
      </c>
      <c r="D18" s="8">
        <v>5.97285127883668</v>
      </c>
      <c r="E18" s="8">
        <v>5.73014897415785</v>
      </c>
      <c r="F18" s="8">
        <v>2.23951650949076</v>
      </c>
      <c r="H18" s="1" t="s">
        <v>27</v>
      </c>
      <c r="I18" s="3">
        <v>1.0055</v>
      </c>
      <c r="J18" s="3">
        <v>6.2568</v>
      </c>
      <c r="K18" s="3">
        <v>5.6363</v>
      </c>
      <c r="L18" s="3">
        <v>2.4009</v>
      </c>
    </row>
    <row r="19" spans="2:12">
      <c r="B19" s="6" t="s">
        <v>12</v>
      </c>
      <c r="C19" s="8">
        <v>0.898321483364942</v>
      </c>
      <c r="D19" s="8">
        <v>5.68975566091743</v>
      </c>
      <c r="E19" s="8">
        <v>5.8772850527783</v>
      </c>
      <c r="F19" s="8">
        <v>2.39920803352346</v>
      </c>
      <c r="H19" s="1" t="s">
        <v>36</v>
      </c>
      <c r="I19" s="3">
        <v>0.05489</v>
      </c>
      <c r="J19" s="3">
        <v>0.43328</v>
      </c>
      <c r="K19" s="3">
        <v>0.17274</v>
      </c>
      <c r="L19" s="3">
        <v>0.09368</v>
      </c>
    </row>
    <row r="20" spans="3:12">
      <c r="C20" s="8">
        <v>1.07974191077159</v>
      </c>
      <c r="D20" s="8">
        <v>7.10781385310309</v>
      </c>
      <c r="E20" s="8">
        <v>5.30140504349663</v>
      </c>
      <c r="F20" s="8">
        <v>2.56402469346513</v>
      </c>
      <c r="H20" s="1" t="s">
        <v>37</v>
      </c>
      <c r="I20" s="9" t="s">
        <v>42</v>
      </c>
      <c r="J20" s="9" t="s">
        <v>40</v>
      </c>
      <c r="K20" s="9" t="s">
        <v>40</v>
      </c>
      <c r="L20" s="9" t="s">
        <v>39</v>
      </c>
    </row>
    <row r="22" spans="3:12">
      <c r="C22" s="8">
        <v>0.879934871057683</v>
      </c>
      <c r="D22" s="8">
        <v>0.813593891519668</v>
      </c>
      <c r="E22" s="8">
        <v>1.34771424308725</v>
      </c>
      <c r="F22" s="8">
        <v>0.151897562454355</v>
      </c>
      <c r="H22" s="1" t="s">
        <v>27</v>
      </c>
      <c r="I22" s="10">
        <v>1.0009</v>
      </c>
      <c r="J22" s="10">
        <v>2.8726</v>
      </c>
      <c r="K22" s="10">
        <v>3.1236</v>
      </c>
      <c r="L22" s="10">
        <v>3.4804</v>
      </c>
    </row>
    <row r="23" spans="2:12">
      <c r="B23" s="6" t="s">
        <v>13</v>
      </c>
      <c r="C23" s="8">
        <v>1.58105385228604</v>
      </c>
      <c r="D23" s="8">
        <v>1.00056309730254</v>
      </c>
      <c r="E23" s="8">
        <v>1.17955012305933</v>
      </c>
      <c r="F23" s="8">
        <v>0.132486949906104</v>
      </c>
      <c r="H23" s="1" t="s">
        <v>36</v>
      </c>
      <c r="I23" s="10">
        <v>0.05572</v>
      </c>
      <c r="J23" s="10">
        <v>0.20797</v>
      </c>
      <c r="K23" s="10">
        <v>0.46951</v>
      </c>
      <c r="L23" s="10">
        <v>0.19341</v>
      </c>
    </row>
    <row r="24" spans="3:12">
      <c r="C24" s="8">
        <v>0.713440530080425</v>
      </c>
      <c r="D24" s="8">
        <v>1.42864935816263</v>
      </c>
      <c r="E24" s="8">
        <v>1.36350347268425</v>
      </c>
      <c r="F24" s="8">
        <v>0.160310503305579</v>
      </c>
      <c r="H24" s="1" t="s">
        <v>37</v>
      </c>
      <c r="I24" s="9" t="s">
        <v>39</v>
      </c>
      <c r="J24" s="9" t="s">
        <v>40</v>
      </c>
      <c r="K24" s="9" t="s">
        <v>40</v>
      </c>
      <c r="L24" s="9" t="s">
        <v>40</v>
      </c>
    </row>
    <row r="26" spans="3:12">
      <c r="C26" s="8">
        <v>0.973357324133639</v>
      </c>
      <c r="D26" s="8">
        <v>5.23876172516905</v>
      </c>
      <c r="E26" s="8">
        <v>1.33755674446073</v>
      </c>
      <c r="F26" s="8">
        <v>0.683395360401427</v>
      </c>
      <c r="H26" s="1" t="s">
        <v>27</v>
      </c>
      <c r="I26" s="3">
        <v>1.005</v>
      </c>
      <c r="J26" s="3">
        <v>5.2929</v>
      </c>
      <c r="K26" s="3">
        <v>1.3996</v>
      </c>
      <c r="L26" s="3">
        <v>0.7779</v>
      </c>
    </row>
    <row r="27" spans="2:12">
      <c r="B27" s="6" t="s">
        <v>14</v>
      </c>
      <c r="C27" s="8">
        <v>1.1096095024359</v>
      </c>
      <c r="D27" s="8">
        <v>5.20209955618256</v>
      </c>
      <c r="E27" s="8">
        <v>1.33159130203743</v>
      </c>
      <c r="F27" s="8">
        <v>0.800810641500126</v>
      </c>
      <c r="H27" s="1" t="s">
        <v>36</v>
      </c>
      <c r="I27" s="3">
        <v>0.05366</v>
      </c>
      <c r="J27" s="3">
        <v>0.07322</v>
      </c>
      <c r="K27" s="3">
        <v>0.06508</v>
      </c>
      <c r="L27" s="3">
        <v>0.04933</v>
      </c>
    </row>
    <row r="28" spans="3:12">
      <c r="C28" s="8">
        <v>0.932002160774963</v>
      </c>
      <c r="D28" s="8">
        <v>5.43777663427319</v>
      </c>
      <c r="E28" s="8">
        <v>1.52975528993703</v>
      </c>
      <c r="F28" s="8">
        <v>0.849627377942578</v>
      </c>
      <c r="H28" s="1" t="s">
        <v>37</v>
      </c>
      <c r="I28" s="9" t="s">
        <v>42</v>
      </c>
      <c r="J28" s="9" t="s">
        <v>40</v>
      </c>
      <c r="K28" s="9" t="s">
        <v>39</v>
      </c>
      <c r="L28" s="9" t="s">
        <v>41</v>
      </c>
    </row>
    <row r="30" spans="3:12">
      <c r="C30" s="8">
        <v>0.999333986829404</v>
      </c>
      <c r="D30" s="8">
        <v>2.71239881745216</v>
      </c>
      <c r="E30" s="8">
        <v>2.339651433067</v>
      </c>
      <c r="F30" s="8">
        <v>3.13797255225549</v>
      </c>
      <c r="H30" s="1" t="s">
        <v>27</v>
      </c>
      <c r="I30" s="10">
        <v>1.0009</v>
      </c>
      <c r="J30" s="10">
        <v>2.8726</v>
      </c>
      <c r="K30" s="10">
        <v>3.1236</v>
      </c>
      <c r="L30" s="10">
        <v>3.4804</v>
      </c>
    </row>
    <row r="31" spans="2:12">
      <c r="B31" s="6" t="s">
        <v>15</v>
      </c>
      <c r="C31" s="8">
        <v>0.905250052126319</v>
      </c>
      <c r="D31" s="8">
        <v>2.62019645997054</v>
      </c>
      <c r="E31" s="8">
        <v>3.06786386754713</v>
      </c>
      <c r="F31" s="8">
        <v>3.49579175903369</v>
      </c>
      <c r="H31" s="1" t="s">
        <v>36</v>
      </c>
      <c r="I31" s="10">
        <v>0.05572</v>
      </c>
      <c r="J31" s="10">
        <v>0.20797</v>
      </c>
      <c r="K31" s="10">
        <v>0.46951</v>
      </c>
      <c r="L31" s="10">
        <v>0.19341</v>
      </c>
    </row>
    <row r="32" spans="3:12">
      <c r="C32" s="8">
        <v>1.09825427289536</v>
      </c>
      <c r="D32" s="8">
        <v>3.2850808528409</v>
      </c>
      <c r="E32" s="8">
        <v>3.96319999392176</v>
      </c>
      <c r="F32" s="8">
        <v>3.80743819396594</v>
      </c>
      <c r="H32" s="1" t="s">
        <v>37</v>
      </c>
      <c r="I32" s="9" t="s">
        <v>39</v>
      </c>
      <c r="J32" s="9" t="s">
        <v>40</v>
      </c>
      <c r="K32" s="9" t="s">
        <v>40</v>
      </c>
      <c r="L32" s="9" t="s">
        <v>40</v>
      </c>
    </row>
    <row r="34" spans="3:12">
      <c r="C34" s="8">
        <v>1.01458002342296</v>
      </c>
      <c r="D34" s="8">
        <v>0.916797191716744</v>
      </c>
      <c r="E34" s="8">
        <v>1.82696630637445</v>
      </c>
      <c r="F34" s="8">
        <v>0.568861555645087</v>
      </c>
      <c r="H34" s="1" t="s">
        <v>27</v>
      </c>
      <c r="I34" s="3">
        <v>0.9989</v>
      </c>
      <c r="J34" s="3">
        <v>0.402</v>
      </c>
      <c r="K34" s="3">
        <v>2.0146</v>
      </c>
      <c r="L34" s="3">
        <v>0.7803</v>
      </c>
    </row>
    <row r="35" spans="2:12">
      <c r="B35" s="6" t="s">
        <v>16</v>
      </c>
      <c r="C35" s="8">
        <v>0.951146317296245</v>
      </c>
      <c r="D35" s="8">
        <v>1.12564527208924</v>
      </c>
      <c r="E35" s="8">
        <v>2.3071691260426</v>
      </c>
      <c r="F35" s="8">
        <v>0.92014933478905</v>
      </c>
      <c r="H35" s="1" t="s">
        <v>36</v>
      </c>
      <c r="I35" s="3">
        <v>0.02436</v>
      </c>
      <c r="J35" s="3">
        <v>0.17746</v>
      </c>
      <c r="K35" s="3">
        <v>0.14822</v>
      </c>
      <c r="L35" s="3">
        <v>0.10754</v>
      </c>
    </row>
    <row r="36" spans="3:12">
      <c r="C36" s="8">
        <v>1.03105944860082</v>
      </c>
      <c r="D36" s="8">
        <v>1.31837824666756</v>
      </c>
      <c r="E36" s="8">
        <v>1.9096750007463</v>
      </c>
      <c r="F36" s="8">
        <v>0.851930861349152</v>
      </c>
      <c r="H36" s="1" t="s">
        <v>37</v>
      </c>
      <c r="I36" s="9" t="s">
        <v>39</v>
      </c>
      <c r="J36" s="9" t="s">
        <v>42</v>
      </c>
      <c r="K36" s="9" t="s">
        <v>40</v>
      </c>
      <c r="L36" s="9" t="s">
        <v>43</v>
      </c>
    </row>
    <row r="38" spans="3:12">
      <c r="C38" s="8">
        <v>0.730892158777626</v>
      </c>
      <c r="D38" s="8">
        <v>1.2521036714065</v>
      </c>
      <c r="E38" s="8">
        <v>2.16524478882031</v>
      </c>
      <c r="F38" s="8">
        <v>2.2619267826685</v>
      </c>
      <c r="H38" s="1" t="s">
        <v>27</v>
      </c>
      <c r="I38" s="10">
        <v>1.049</v>
      </c>
      <c r="J38" s="10">
        <v>1.1403</v>
      </c>
      <c r="K38" s="10">
        <v>1.7445</v>
      </c>
      <c r="L38" s="10">
        <v>2.2622</v>
      </c>
    </row>
    <row r="39" spans="2:12">
      <c r="B39" s="6" t="s">
        <v>17</v>
      </c>
      <c r="C39" s="8">
        <v>0.906117759632191</v>
      </c>
      <c r="D39" s="8">
        <v>1.29564666264307</v>
      </c>
      <c r="E39" s="8">
        <v>1.27912515006456</v>
      </c>
      <c r="F39" s="8">
        <v>2.26548220853869</v>
      </c>
      <c r="H39" s="1" t="s">
        <v>36</v>
      </c>
      <c r="I39" s="10">
        <v>0.23598</v>
      </c>
      <c r="J39" s="10">
        <v>0.13412</v>
      </c>
      <c r="K39" s="10">
        <v>0.25677</v>
      </c>
      <c r="L39" s="10">
        <v>0.0018</v>
      </c>
    </row>
    <row r="40" spans="3:12">
      <c r="C40" s="8">
        <v>1.50999744879845</v>
      </c>
      <c r="D40" s="8">
        <v>0.873290769615366</v>
      </c>
      <c r="E40" s="8">
        <v>1.78911051648105</v>
      </c>
      <c r="F40" s="8">
        <v>2.25927582320381</v>
      </c>
      <c r="H40" s="1" t="s">
        <v>37</v>
      </c>
      <c r="I40" s="9" t="s">
        <v>42</v>
      </c>
      <c r="J40" s="9" t="s">
        <v>43</v>
      </c>
      <c r="K40" s="9" t="s">
        <v>38</v>
      </c>
      <c r="L40" s="9" t="s">
        <v>40</v>
      </c>
    </row>
    <row r="42" spans="3:12">
      <c r="C42" s="8">
        <v>0.665451123544768</v>
      </c>
      <c r="D42" s="8">
        <v>1.73710829603119</v>
      </c>
      <c r="E42" s="8">
        <v>2.53158928297631</v>
      </c>
      <c r="F42" s="8">
        <v>1.88122619295584</v>
      </c>
      <c r="H42" s="1" t="s">
        <v>27</v>
      </c>
      <c r="I42" s="10">
        <v>1.0493</v>
      </c>
      <c r="J42" s="10">
        <v>1.4574</v>
      </c>
      <c r="K42" s="10">
        <v>2.2716</v>
      </c>
      <c r="L42" s="10">
        <v>1.6282</v>
      </c>
    </row>
    <row r="43" spans="2:12">
      <c r="B43" s="6" t="s">
        <v>18</v>
      </c>
      <c r="C43" s="8">
        <v>1.0151170657376</v>
      </c>
      <c r="D43" s="8">
        <v>1.24969755115622</v>
      </c>
      <c r="E43" s="8">
        <v>3.20307584994725</v>
      </c>
      <c r="F43" s="8">
        <v>1.46485237458815</v>
      </c>
      <c r="H43" s="1" t="s">
        <v>36</v>
      </c>
      <c r="I43" s="10">
        <v>0.23215</v>
      </c>
      <c r="J43" s="10">
        <v>0.14523</v>
      </c>
      <c r="K43" s="10">
        <v>0.32651</v>
      </c>
      <c r="L43" s="10">
        <v>0.12827</v>
      </c>
    </row>
    <row r="44" spans="3:12">
      <c r="C44" s="8">
        <v>1.46744314799142</v>
      </c>
      <c r="D44" s="8">
        <v>1.3854307739568</v>
      </c>
      <c r="E44" s="8">
        <v>1.08004036761078</v>
      </c>
      <c r="F44" s="8">
        <v>1.53864559414403</v>
      </c>
      <c r="H44" s="1" t="s">
        <v>37</v>
      </c>
      <c r="I44" s="9" t="s">
        <v>39</v>
      </c>
      <c r="J44" s="9" t="s">
        <v>38</v>
      </c>
      <c r="K44" s="9" t="s">
        <v>40</v>
      </c>
      <c r="L44" s="9" t="s">
        <v>38</v>
      </c>
    </row>
    <row r="46" spans="3:12">
      <c r="C46" s="8">
        <v>1.52975923776192</v>
      </c>
      <c r="D46" s="8">
        <v>0.866734039444375</v>
      </c>
      <c r="E46" s="8">
        <v>0.501724263432504</v>
      </c>
      <c r="F46" s="8">
        <v>0.418378649031222</v>
      </c>
      <c r="H46" s="1" t="s">
        <v>27</v>
      </c>
      <c r="I46" s="10">
        <v>1.0493</v>
      </c>
      <c r="J46" s="10">
        <v>0.7106</v>
      </c>
      <c r="K46" s="10">
        <v>0.5341</v>
      </c>
      <c r="L46" s="10">
        <v>0.4344</v>
      </c>
    </row>
    <row r="47" spans="2:12">
      <c r="B47" s="6" t="s">
        <v>19</v>
      </c>
      <c r="C47" s="8">
        <v>0.880929878148286</v>
      </c>
      <c r="D47" s="8">
        <v>0.7437754691975</v>
      </c>
      <c r="E47" s="8">
        <v>0.521503533090686</v>
      </c>
      <c r="F47" s="8">
        <v>0.435980374224797</v>
      </c>
      <c r="H47" s="1" t="s">
        <v>36</v>
      </c>
      <c r="I47" s="10">
        <v>0.24377</v>
      </c>
      <c r="J47" s="10">
        <v>0.10107</v>
      </c>
      <c r="K47" s="10">
        <v>0.02318</v>
      </c>
      <c r="L47" s="10">
        <v>0.00879</v>
      </c>
    </row>
    <row r="48" spans="3:12">
      <c r="C48" s="8">
        <v>0.73730416796335</v>
      </c>
      <c r="D48" s="8">
        <v>0.521356796782285</v>
      </c>
      <c r="E48" s="8">
        <v>0.578998555007141</v>
      </c>
      <c r="F48" s="8">
        <v>0.448708509293654</v>
      </c>
      <c r="H48" s="1" t="s">
        <v>37</v>
      </c>
      <c r="I48" s="9" t="s">
        <v>40</v>
      </c>
      <c r="J48" s="9" t="s">
        <v>38</v>
      </c>
      <c r="K48" s="9" t="s">
        <v>42</v>
      </c>
      <c r="L48" s="9" t="s">
        <v>42</v>
      </c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8"/>
  <sheetViews>
    <sheetView workbookViewId="0">
      <pane ySplit="1" topLeftCell="A2" activePane="bottomLeft" state="frozen"/>
      <selection/>
      <selection pane="bottomLeft" activeCell="H48" sqref="H48"/>
    </sheetView>
  </sheetViews>
  <sheetFormatPr defaultColWidth="9" defaultRowHeight="14.25"/>
  <cols>
    <col min="1" max="2" width="9" style="1"/>
    <col min="3" max="4" width="9.375" style="2" customWidth="1"/>
    <col min="5" max="6" width="10.375" style="2" customWidth="1"/>
    <col min="7" max="12" width="9" style="1"/>
    <col min="13" max="13" width="9" style="3"/>
    <col min="14" max="14" width="9" style="1"/>
    <col min="15" max="22" width="9" style="3"/>
    <col min="23" max="16384" width="9" style="1"/>
  </cols>
  <sheetData>
    <row r="1" spans="1:22">
      <c r="A1" s="4" t="s">
        <v>44</v>
      </c>
      <c r="B1" s="4" t="s">
        <v>34</v>
      </c>
      <c r="C1" s="2" t="s">
        <v>0</v>
      </c>
      <c r="D1" s="2" t="s">
        <v>1</v>
      </c>
      <c r="E1" s="2" t="s">
        <v>6</v>
      </c>
      <c r="F1" s="2" t="s">
        <v>7</v>
      </c>
      <c r="G1" s="4"/>
      <c r="H1" s="4"/>
      <c r="I1" s="6" t="s">
        <v>0</v>
      </c>
      <c r="J1" s="6" t="s">
        <v>1</v>
      </c>
      <c r="K1" s="6" t="s">
        <v>6</v>
      </c>
      <c r="L1" s="6" t="s">
        <v>7</v>
      </c>
      <c r="M1" s="7"/>
      <c r="N1" s="4"/>
      <c r="O1" s="3" t="s">
        <v>35</v>
      </c>
      <c r="P1" s="3" t="s">
        <v>35</v>
      </c>
      <c r="Q1" s="3" t="s">
        <v>21</v>
      </c>
      <c r="R1" s="3" t="s">
        <v>21</v>
      </c>
      <c r="S1" s="3" t="s">
        <v>31</v>
      </c>
      <c r="T1" s="3" t="s">
        <v>31</v>
      </c>
      <c r="U1" s="3" t="s">
        <v>32</v>
      </c>
      <c r="V1" s="3" t="s">
        <v>32</v>
      </c>
    </row>
    <row r="2" spans="1:22">
      <c r="A2" s="6"/>
      <c r="B2" s="6"/>
      <c r="C2" s="2">
        <v>1.39069184782685</v>
      </c>
      <c r="D2" s="2">
        <v>0.480325362119639</v>
      </c>
      <c r="E2" s="2">
        <v>0.325780660922193</v>
      </c>
      <c r="F2" s="2">
        <v>0.400706592010541</v>
      </c>
      <c r="G2" s="6"/>
      <c r="H2" s="1" t="s">
        <v>27</v>
      </c>
      <c r="I2" s="3">
        <v>1.0996</v>
      </c>
      <c r="J2" s="3">
        <v>0.3907</v>
      </c>
      <c r="K2" s="3">
        <v>0.5859</v>
      </c>
      <c r="L2" s="3">
        <v>0.4339</v>
      </c>
      <c r="N2" s="6" t="s">
        <v>8</v>
      </c>
      <c r="O2" s="3">
        <v>1.0996</v>
      </c>
      <c r="P2" s="3">
        <v>0.29019</v>
      </c>
      <c r="Q2" s="3">
        <v>0.3907</v>
      </c>
      <c r="R2" s="3">
        <v>0.04503</v>
      </c>
      <c r="S2" s="3">
        <v>0.5859</v>
      </c>
      <c r="T2" s="3">
        <v>0.21588</v>
      </c>
      <c r="U2" s="3">
        <v>0.4339</v>
      </c>
      <c r="V2" s="3">
        <v>0.02217</v>
      </c>
    </row>
    <row r="3" spans="1:22">
      <c r="A3" s="6"/>
      <c r="B3" s="6" t="s">
        <v>8</v>
      </c>
      <c r="C3" s="2">
        <v>1.38884634923755</v>
      </c>
      <c r="D3" s="2">
        <v>0.353694711607726</v>
      </c>
      <c r="E3" s="2">
        <v>1.01435237372095</v>
      </c>
      <c r="F3" s="2">
        <v>0.475926265761075</v>
      </c>
      <c r="G3" s="6"/>
      <c r="H3" s="1" t="s">
        <v>36</v>
      </c>
      <c r="I3" s="3">
        <v>0.29019</v>
      </c>
      <c r="J3" s="3">
        <v>0.04503</v>
      </c>
      <c r="K3" s="3">
        <v>0.21588</v>
      </c>
      <c r="L3" s="3">
        <v>0.02217</v>
      </c>
      <c r="N3" s="6" t="s">
        <v>9</v>
      </c>
      <c r="O3" s="3">
        <v>1.0271</v>
      </c>
      <c r="P3" s="3">
        <v>0.17066</v>
      </c>
      <c r="Q3" s="3">
        <v>5.4899</v>
      </c>
      <c r="R3" s="3">
        <v>0.0688</v>
      </c>
      <c r="S3" s="3">
        <v>8.3133</v>
      </c>
      <c r="T3" s="3">
        <v>1.07175</v>
      </c>
      <c r="U3" s="3">
        <v>12.4741</v>
      </c>
      <c r="V3" s="3">
        <v>0.12362</v>
      </c>
    </row>
    <row r="4" spans="1:22">
      <c r="A4" s="6"/>
      <c r="B4" s="6"/>
      <c r="C4" s="2">
        <v>0.51920425068531</v>
      </c>
      <c r="D4" s="2">
        <v>0.338109102197204</v>
      </c>
      <c r="E4" s="2">
        <v>0.417423454869246</v>
      </c>
      <c r="F4" s="2">
        <v>0.424933841900276</v>
      </c>
      <c r="G4" s="6"/>
      <c r="H4" s="1" t="s">
        <v>37</v>
      </c>
      <c r="I4" s="6" t="s">
        <v>40</v>
      </c>
      <c r="J4" s="6" t="s">
        <v>39</v>
      </c>
      <c r="K4" s="6" t="s">
        <v>38</v>
      </c>
      <c r="L4" s="6" t="s">
        <v>39</v>
      </c>
      <c r="N4" s="6" t="s">
        <v>10</v>
      </c>
      <c r="O4" s="3">
        <v>1.0413</v>
      </c>
      <c r="P4" s="3">
        <v>0.31969</v>
      </c>
      <c r="Q4" s="3">
        <v>0.7394</v>
      </c>
      <c r="R4" s="3">
        <v>0.01073</v>
      </c>
      <c r="S4" s="3">
        <v>0.7097</v>
      </c>
      <c r="T4" s="3">
        <v>0.02328</v>
      </c>
      <c r="U4" s="3">
        <v>0.6602</v>
      </c>
      <c r="V4" s="3">
        <v>0.02418</v>
      </c>
    </row>
    <row r="5" spans="1:22">
      <c r="A5" s="6"/>
      <c r="B5" s="6"/>
      <c r="G5" s="6"/>
      <c r="H5" s="6"/>
      <c r="I5" s="6"/>
      <c r="J5" s="6"/>
      <c r="K5" s="6"/>
      <c r="L5" s="6"/>
      <c r="N5" s="6" t="s">
        <v>11</v>
      </c>
      <c r="O5" s="3">
        <v>1.0477</v>
      </c>
      <c r="P5" s="3">
        <v>0.27298</v>
      </c>
      <c r="Q5" s="3">
        <v>0.705</v>
      </c>
      <c r="R5" s="3">
        <v>0.04556</v>
      </c>
      <c r="S5" s="3">
        <v>0.5931</v>
      </c>
      <c r="T5" s="3">
        <v>0.13015</v>
      </c>
      <c r="U5" s="3">
        <v>0.3013</v>
      </c>
      <c r="V5" s="3">
        <v>0.06281</v>
      </c>
    </row>
    <row r="6" spans="1:22">
      <c r="A6" s="6"/>
      <c r="B6" s="6"/>
      <c r="C6" s="2">
        <v>0.807918751086996</v>
      </c>
      <c r="D6" s="2">
        <v>5.44567051225622</v>
      </c>
      <c r="E6" s="2">
        <v>4.97014213200694</v>
      </c>
      <c r="F6" s="2">
        <v>12.3162201511767</v>
      </c>
      <c r="G6" s="6"/>
      <c r="H6" s="1" t="s">
        <v>27</v>
      </c>
      <c r="I6" s="3">
        <v>1.0271</v>
      </c>
      <c r="J6" s="3">
        <v>5.4899</v>
      </c>
      <c r="K6" s="3">
        <v>8.3133</v>
      </c>
      <c r="L6" s="3">
        <v>12.4741</v>
      </c>
      <c r="N6" s="6" t="s">
        <v>12</v>
      </c>
      <c r="O6" s="3">
        <v>1.0055</v>
      </c>
      <c r="P6" s="3">
        <v>0.05489</v>
      </c>
      <c r="Q6" s="3">
        <v>3.1166</v>
      </c>
      <c r="R6" s="3">
        <v>0.169</v>
      </c>
      <c r="S6" s="3">
        <v>8.7965</v>
      </c>
      <c r="T6" s="3">
        <v>0.56832</v>
      </c>
      <c r="U6" s="3">
        <v>4.8927</v>
      </c>
      <c r="V6" s="3">
        <v>0.33602</v>
      </c>
    </row>
    <row r="7" spans="1:22">
      <c r="A7" s="6"/>
      <c r="B7" s="6" t="s">
        <v>9</v>
      </c>
      <c r="C7" s="2">
        <v>1.36328636419437</v>
      </c>
      <c r="D7" s="2">
        <v>5.39908804671424</v>
      </c>
      <c r="E7" s="2">
        <v>9.94445108285078</v>
      </c>
      <c r="F7" s="2">
        <v>12.3882049269031</v>
      </c>
      <c r="G7" s="6"/>
      <c r="H7" s="1" t="s">
        <v>36</v>
      </c>
      <c r="I7" s="3">
        <v>0.17066</v>
      </c>
      <c r="J7" s="3">
        <v>0.0688</v>
      </c>
      <c r="K7" s="3">
        <v>1.07175</v>
      </c>
      <c r="L7" s="3">
        <v>0.12362</v>
      </c>
      <c r="N7" s="6" t="s">
        <v>13</v>
      </c>
      <c r="O7" s="3">
        <v>1.0581</v>
      </c>
      <c r="P7" s="3">
        <v>0.26584</v>
      </c>
      <c r="Q7" s="3">
        <v>0.1284</v>
      </c>
      <c r="R7" s="3">
        <v>0.04437</v>
      </c>
      <c r="S7" s="3">
        <v>0.0649</v>
      </c>
      <c r="T7" s="3">
        <v>0.01565</v>
      </c>
      <c r="U7" s="3">
        <v>0.0314</v>
      </c>
      <c r="V7" s="3">
        <v>0.01173</v>
      </c>
    </row>
    <row r="8" spans="1:22">
      <c r="A8" s="6"/>
      <c r="B8" s="6"/>
      <c r="C8" s="2">
        <v>0.910080184094561</v>
      </c>
      <c r="D8" s="2">
        <v>5.62479174630647</v>
      </c>
      <c r="E8" s="2">
        <v>10.0253714511422</v>
      </c>
      <c r="F8" s="2">
        <v>12.7177989281262</v>
      </c>
      <c r="G8" s="6"/>
      <c r="H8" s="1" t="s">
        <v>37</v>
      </c>
      <c r="I8" s="6" t="s">
        <v>41</v>
      </c>
      <c r="J8" s="6" t="s">
        <v>42</v>
      </c>
      <c r="K8" s="6" t="s">
        <v>39</v>
      </c>
      <c r="L8" s="6" t="s">
        <v>40</v>
      </c>
      <c r="N8" s="6" t="s">
        <v>14</v>
      </c>
      <c r="O8" s="3">
        <v>1.005</v>
      </c>
      <c r="P8" s="3">
        <v>0.05366</v>
      </c>
      <c r="Q8" s="3">
        <v>2.0826</v>
      </c>
      <c r="R8" s="3">
        <v>0.1704</v>
      </c>
      <c r="S8" s="3">
        <v>2.1803</v>
      </c>
      <c r="T8" s="3">
        <v>0.21319</v>
      </c>
      <c r="U8" s="3">
        <v>1.8947</v>
      </c>
      <c r="V8" s="3">
        <v>0.20537</v>
      </c>
    </row>
    <row r="9" spans="1:22">
      <c r="A9" s="6"/>
      <c r="B9" s="6"/>
      <c r="G9" s="6"/>
      <c r="H9" s="6"/>
      <c r="I9" s="6"/>
      <c r="J9" s="6"/>
      <c r="K9" s="6"/>
      <c r="L9" s="6"/>
      <c r="N9" s="6" t="s">
        <v>15</v>
      </c>
      <c r="O9" s="3">
        <v>1.0009</v>
      </c>
      <c r="P9" s="3">
        <v>0.05572</v>
      </c>
      <c r="Q9" s="3">
        <v>1.2652</v>
      </c>
      <c r="R9" s="3">
        <v>0.03963</v>
      </c>
      <c r="S9" s="3">
        <v>3.625</v>
      </c>
      <c r="T9" s="3">
        <v>0.82195</v>
      </c>
      <c r="U9" s="3">
        <v>2.7824</v>
      </c>
      <c r="V9" s="3">
        <v>0.44127</v>
      </c>
    </row>
    <row r="10" spans="1:22">
      <c r="A10" s="6"/>
      <c r="B10" s="6"/>
      <c r="C10" s="2">
        <v>0.796882912353381</v>
      </c>
      <c r="D10" s="2">
        <v>0.718817870483542</v>
      </c>
      <c r="E10" s="2">
        <v>0.675331742014615</v>
      </c>
      <c r="F10" s="2">
        <v>0.654973678344334</v>
      </c>
      <c r="G10" s="6"/>
      <c r="H10" s="1" t="s">
        <v>27</v>
      </c>
      <c r="I10" s="3">
        <v>1.0413</v>
      </c>
      <c r="J10" s="3">
        <v>0.7394</v>
      </c>
      <c r="K10" s="3">
        <v>0.7097</v>
      </c>
      <c r="L10" s="3">
        <v>0.6602</v>
      </c>
      <c r="N10" s="6" t="s">
        <v>16</v>
      </c>
      <c r="O10" s="3">
        <v>0.9989</v>
      </c>
      <c r="P10" s="3">
        <v>0.02436</v>
      </c>
      <c r="Q10" s="3">
        <v>0.7676</v>
      </c>
      <c r="R10" s="3">
        <v>0.02288</v>
      </c>
      <c r="S10" s="3">
        <v>0.8177</v>
      </c>
      <c r="T10" s="3">
        <v>0.04112</v>
      </c>
      <c r="U10" s="3">
        <v>1.058</v>
      </c>
      <c r="V10" s="3">
        <v>0.10171</v>
      </c>
    </row>
    <row r="11" spans="1:22">
      <c r="A11" s="6"/>
      <c r="B11" s="6" t="s">
        <v>10</v>
      </c>
      <c r="C11" s="2">
        <v>1.67513862182611</v>
      </c>
      <c r="D11" s="2">
        <v>0.755021962006959</v>
      </c>
      <c r="E11" s="2">
        <v>0.754075070142215</v>
      </c>
      <c r="F11" s="2">
        <v>0.621159467922675</v>
      </c>
      <c r="G11" s="6"/>
      <c r="H11" s="1" t="s">
        <v>36</v>
      </c>
      <c r="I11" s="3">
        <v>0.31969</v>
      </c>
      <c r="J11" s="3">
        <v>0.01073</v>
      </c>
      <c r="K11" s="3">
        <v>0.02328</v>
      </c>
      <c r="L11" s="3">
        <v>0.02418</v>
      </c>
      <c r="N11" s="6" t="s">
        <v>17</v>
      </c>
      <c r="O11" s="3">
        <v>1.049</v>
      </c>
      <c r="P11" s="3">
        <v>0.23598</v>
      </c>
      <c r="Q11" s="3">
        <v>1.4273</v>
      </c>
      <c r="R11" s="3">
        <v>0.06875</v>
      </c>
      <c r="S11" s="3">
        <v>1.9212</v>
      </c>
      <c r="T11" s="3">
        <v>0.04219</v>
      </c>
      <c r="U11" s="3">
        <v>2.0925</v>
      </c>
      <c r="V11" s="3">
        <v>0.1065</v>
      </c>
    </row>
    <row r="12" spans="1:22">
      <c r="A12" s="6"/>
      <c r="B12" s="6"/>
      <c r="C12" s="2">
        <v>0.651777792690354</v>
      </c>
      <c r="D12" s="2">
        <v>0.744266893129443</v>
      </c>
      <c r="E12" s="2">
        <v>0.69969615851436</v>
      </c>
      <c r="F12" s="2">
        <v>0.704435194327761</v>
      </c>
      <c r="G12" s="6"/>
      <c r="H12" s="1" t="s">
        <v>37</v>
      </c>
      <c r="I12" s="6" t="s">
        <v>40</v>
      </c>
      <c r="J12" s="6" t="s">
        <v>40</v>
      </c>
      <c r="K12" s="6" t="s">
        <v>38</v>
      </c>
      <c r="L12" s="6" t="s">
        <v>40</v>
      </c>
      <c r="N12" s="6" t="s">
        <v>18</v>
      </c>
      <c r="O12" s="3">
        <v>1.0493</v>
      </c>
      <c r="P12" s="3">
        <v>0.23215</v>
      </c>
      <c r="Q12" s="3">
        <v>1.3457</v>
      </c>
      <c r="R12" s="3">
        <v>0.14893</v>
      </c>
      <c r="S12" s="3">
        <v>2.5495</v>
      </c>
      <c r="T12" s="3">
        <v>0.16144</v>
      </c>
      <c r="U12" s="3">
        <v>1.3717</v>
      </c>
      <c r="V12" s="3">
        <v>0.04525</v>
      </c>
    </row>
    <row r="13" spans="1:22">
      <c r="A13" s="6"/>
      <c r="B13" s="6"/>
      <c r="G13" s="6"/>
      <c r="H13" s="6"/>
      <c r="I13" s="6"/>
      <c r="J13" s="6"/>
      <c r="K13" s="6"/>
      <c r="L13" s="6"/>
      <c r="N13" s="6" t="s">
        <v>19</v>
      </c>
      <c r="O13" s="3">
        <v>1.0493</v>
      </c>
      <c r="P13" s="3">
        <v>0.24377</v>
      </c>
      <c r="Q13" s="3">
        <v>0.5073</v>
      </c>
      <c r="R13" s="3">
        <v>0.07406</v>
      </c>
      <c r="S13" s="3">
        <v>0.578</v>
      </c>
      <c r="T13" s="3">
        <v>0.01135</v>
      </c>
      <c r="U13" s="3">
        <v>0.4163</v>
      </c>
      <c r="V13" s="3">
        <v>0.05983</v>
      </c>
    </row>
    <row r="14" spans="1:14">
      <c r="A14" s="6"/>
      <c r="B14" s="6"/>
      <c r="C14" s="2">
        <v>0.501802774381399</v>
      </c>
      <c r="D14" s="2">
        <v>0.619330114239703</v>
      </c>
      <c r="E14" s="2">
        <v>0.573283427929179</v>
      </c>
      <c r="F14" s="2">
        <v>0.406498090468964</v>
      </c>
      <c r="G14" s="6"/>
      <c r="H14" s="1" t="s">
        <v>27</v>
      </c>
      <c r="I14" s="3">
        <v>1.0477</v>
      </c>
      <c r="J14" s="3">
        <v>0.705</v>
      </c>
      <c r="K14" s="3">
        <v>0.5931</v>
      </c>
      <c r="L14" s="3">
        <v>0.3013</v>
      </c>
      <c r="N14" s="6"/>
    </row>
    <row r="15" spans="1:14">
      <c r="A15" s="6"/>
      <c r="B15" s="6" t="s">
        <v>11</v>
      </c>
      <c r="C15" s="2">
        <v>1.31641766782093</v>
      </c>
      <c r="D15" s="2">
        <v>0.774729421769804</v>
      </c>
      <c r="E15" s="2">
        <v>0.827780678896156</v>
      </c>
      <c r="F15" s="2">
        <v>0.189244133153266</v>
      </c>
      <c r="G15" s="6"/>
      <c r="H15" s="1" t="s">
        <v>36</v>
      </c>
      <c r="I15" s="3">
        <v>0.27298</v>
      </c>
      <c r="J15" s="3">
        <v>0.04556</v>
      </c>
      <c r="K15" s="3">
        <v>0.13015</v>
      </c>
      <c r="L15" s="3">
        <v>0.06281</v>
      </c>
      <c r="N15" s="6"/>
    </row>
    <row r="16" spans="1:14">
      <c r="A16" s="6"/>
      <c r="B16" s="6"/>
      <c r="C16" s="2">
        <v>1.32500939943616</v>
      </c>
      <c r="D16" s="2">
        <v>0.720864977619438</v>
      </c>
      <c r="E16" s="2">
        <v>0.378227319967508</v>
      </c>
      <c r="F16" s="2">
        <v>0.308067944989325</v>
      </c>
      <c r="G16" s="6"/>
      <c r="H16" s="1" t="s">
        <v>37</v>
      </c>
      <c r="I16" s="6" t="s">
        <v>40</v>
      </c>
      <c r="J16" s="6" t="s">
        <v>38</v>
      </c>
      <c r="K16" s="6" t="s">
        <v>38</v>
      </c>
      <c r="L16" s="6" t="s">
        <v>39</v>
      </c>
      <c r="N16" s="6"/>
    </row>
    <row r="17" spans="1:14">
      <c r="A17" s="6"/>
      <c r="B17" s="6"/>
      <c r="G17" s="6"/>
      <c r="H17" s="6"/>
      <c r="I17" s="6"/>
      <c r="J17" s="6"/>
      <c r="K17" s="6"/>
      <c r="L17" s="6"/>
      <c r="N17" s="6"/>
    </row>
    <row r="18" spans="1:14">
      <c r="A18" s="6"/>
      <c r="B18" s="6"/>
      <c r="C18" s="2">
        <v>1.03833288742551</v>
      </c>
      <c r="D18" s="2">
        <v>2.88203589220323</v>
      </c>
      <c r="E18" s="2">
        <f t="shared" ref="E18:E20" si="0">POWER(2,D18)</f>
        <v>7.37189688963089</v>
      </c>
      <c r="F18" s="2">
        <v>8.75926720976229</v>
      </c>
      <c r="G18" s="6"/>
      <c r="H18" s="1" t="s">
        <v>27</v>
      </c>
      <c r="I18" s="3">
        <v>1.0055</v>
      </c>
      <c r="J18" s="3">
        <v>3.1166</v>
      </c>
      <c r="K18" s="3">
        <v>8.7965</v>
      </c>
      <c r="L18" s="3">
        <v>4.8927</v>
      </c>
      <c r="N18" s="6"/>
    </row>
    <row r="19" spans="1:14">
      <c r="A19" s="6"/>
      <c r="B19" s="6" t="s">
        <v>12</v>
      </c>
      <c r="C19" s="2">
        <v>0.898321483364942</v>
      </c>
      <c r="D19" s="2">
        <v>3.44464953574389</v>
      </c>
      <c r="E19" s="2">
        <f t="shared" si="0"/>
        <v>10.8878676938437</v>
      </c>
      <c r="F19" s="2">
        <v>2.78094805592373</v>
      </c>
      <c r="G19" s="6"/>
      <c r="H19" s="1" t="s">
        <v>36</v>
      </c>
      <c r="I19" s="3">
        <v>0.05489</v>
      </c>
      <c r="J19" s="3">
        <v>0.169</v>
      </c>
      <c r="K19" s="3">
        <v>0.56832</v>
      </c>
      <c r="L19" s="3">
        <v>0.33602</v>
      </c>
      <c r="N19" s="6"/>
    </row>
    <row r="20" spans="1:14">
      <c r="A20" s="6"/>
      <c r="B20" s="6"/>
      <c r="C20" s="2">
        <v>1.07974191077159</v>
      </c>
      <c r="D20" s="2">
        <v>3.02320941655517</v>
      </c>
      <c r="E20" s="2">
        <f t="shared" si="0"/>
        <v>8.12974114303306</v>
      </c>
      <c r="F20" s="2">
        <v>3.1379381354113</v>
      </c>
      <c r="G20" s="6"/>
      <c r="H20" s="1" t="s">
        <v>37</v>
      </c>
      <c r="I20" s="6" t="s">
        <v>42</v>
      </c>
      <c r="J20" s="6" t="s">
        <v>43</v>
      </c>
      <c r="K20" s="6" t="s">
        <v>40</v>
      </c>
      <c r="L20" s="6" t="s">
        <v>39</v>
      </c>
      <c r="N20" s="6"/>
    </row>
    <row r="21" spans="1:14">
      <c r="A21" s="6"/>
      <c r="B21" s="6"/>
      <c r="G21" s="6"/>
      <c r="H21" s="6"/>
      <c r="I21" s="6"/>
      <c r="J21" s="6"/>
      <c r="K21" s="6"/>
      <c r="L21" s="6"/>
      <c r="N21" s="6"/>
    </row>
    <row r="22" spans="1:14">
      <c r="A22" s="6"/>
      <c r="B22" s="6"/>
      <c r="C22" s="2">
        <v>0.879934871057683</v>
      </c>
      <c r="D22" s="2">
        <v>0.187489215271074</v>
      </c>
      <c r="E22" s="2">
        <v>0.0352718787140314</v>
      </c>
      <c r="F22" s="2">
        <v>0.0548322170412917</v>
      </c>
      <c r="G22" s="6"/>
      <c r="H22" s="1" t="s">
        <v>27</v>
      </c>
      <c r="I22" s="3">
        <v>1.0581</v>
      </c>
      <c r="J22" s="3">
        <v>0.1284</v>
      </c>
      <c r="K22" s="3">
        <v>0.0649</v>
      </c>
      <c r="L22" s="3">
        <v>0.0314</v>
      </c>
      <c r="N22" s="6"/>
    </row>
    <row r="23" spans="1:14">
      <c r="A23" s="6"/>
      <c r="B23" s="6" t="s">
        <v>13</v>
      </c>
      <c r="C23" s="2">
        <v>1.58105385228604</v>
      </c>
      <c r="D23" s="2">
        <v>0.0415281969855167</v>
      </c>
      <c r="E23" s="2">
        <v>0.088449754763886</v>
      </c>
      <c r="F23" s="2">
        <v>0.019502903105739</v>
      </c>
      <c r="G23" s="6"/>
      <c r="H23" s="1" t="s">
        <v>36</v>
      </c>
      <c r="I23" s="3">
        <v>0.26584</v>
      </c>
      <c r="J23" s="3">
        <v>0.04437</v>
      </c>
      <c r="K23" s="3">
        <v>0.01565</v>
      </c>
      <c r="L23" s="3">
        <v>0.01173</v>
      </c>
      <c r="N23" s="6"/>
    </row>
    <row r="24" spans="1:14">
      <c r="A24" s="6"/>
      <c r="B24" s="6"/>
      <c r="C24" s="2">
        <v>0.713440530080425</v>
      </c>
      <c r="D24" s="2">
        <v>0.156209986581877</v>
      </c>
      <c r="E24" s="2">
        <v>0.0709343988669158</v>
      </c>
      <c r="F24" s="2">
        <v>0.0197921084699703</v>
      </c>
      <c r="G24" s="6"/>
      <c r="H24" s="1" t="s">
        <v>37</v>
      </c>
      <c r="I24" s="6" t="s">
        <v>40</v>
      </c>
      <c r="J24" s="6" t="s">
        <v>39</v>
      </c>
      <c r="K24" s="6" t="s">
        <v>39</v>
      </c>
      <c r="L24" s="6" t="s">
        <v>39</v>
      </c>
      <c r="N24" s="6"/>
    </row>
    <row r="25" spans="1:14">
      <c r="A25" s="6"/>
      <c r="B25" s="6"/>
      <c r="G25" s="6"/>
      <c r="H25" s="6"/>
      <c r="I25" s="6"/>
      <c r="J25" s="6"/>
      <c r="K25" s="6"/>
      <c r="L25" s="6"/>
      <c r="N25" s="6"/>
    </row>
    <row r="26" spans="1:14">
      <c r="A26" s="6"/>
      <c r="B26" s="6"/>
      <c r="C26" s="2">
        <v>0.973357324133639</v>
      </c>
      <c r="D26" s="2">
        <v>2.26528887492438</v>
      </c>
      <c r="E26" s="2">
        <v>2.59960077796097</v>
      </c>
      <c r="F26" s="2">
        <v>1.56804810347629</v>
      </c>
      <c r="G26" s="6"/>
      <c r="H26" s="1" t="s">
        <v>27</v>
      </c>
      <c r="I26" s="3">
        <v>1.005</v>
      </c>
      <c r="J26" s="3">
        <v>2.0826</v>
      </c>
      <c r="K26" s="3">
        <v>2.1803</v>
      </c>
      <c r="L26" s="3">
        <v>1.8947</v>
      </c>
      <c r="N26" s="6"/>
    </row>
    <row r="27" spans="1:14">
      <c r="A27" s="6"/>
      <c r="B27" s="6" t="s">
        <v>14</v>
      </c>
      <c r="C27" s="2">
        <v>1.1096095024359</v>
      </c>
      <c r="D27" s="2">
        <v>2.24035696731472</v>
      </c>
      <c r="E27" s="2">
        <v>1.90373431899048</v>
      </c>
      <c r="F27" s="2">
        <v>1.84230491277597</v>
      </c>
      <c r="G27" s="6"/>
      <c r="H27" s="1" t="s">
        <v>36</v>
      </c>
      <c r="I27" s="3">
        <v>0.05366</v>
      </c>
      <c r="J27" s="3">
        <v>0.1704</v>
      </c>
      <c r="K27" s="3">
        <v>0.21319</v>
      </c>
      <c r="L27" s="3">
        <v>0.20537</v>
      </c>
      <c r="N27" s="6"/>
    </row>
    <row r="28" spans="1:14">
      <c r="A28" s="6"/>
      <c r="B28" s="6"/>
      <c r="C28" s="2">
        <v>0.932002160774963</v>
      </c>
      <c r="D28" s="2">
        <v>1.74206484271972</v>
      </c>
      <c r="E28" s="2">
        <v>2.03749246428445</v>
      </c>
      <c r="F28" s="2">
        <v>2.27367845843481</v>
      </c>
      <c r="G28" s="6"/>
      <c r="H28" s="1" t="s">
        <v>37</v>
      </c>
      <c r="I28" s="6" t="s">
        <v>39</v>
      </c>
      <c r="J28" s="6" t="s">
        <v>40</v>
      </c>
      <c r="K28" s="6" t="s">
        <v>40</v>
      </c>
      <c r="L28" s="6" t="s">
        <v>40</v>
      </c>
      <c r="N28" s="6"/>
    </row>
    <row r="29" spans="1:14">
      <c r="A29" s="6"/>
      <c r="B29" s="6"/>
      <c r="G29" s="6"/>
      <c r="H29" s="6"/>
      <c r="I29" s="6"/>
      <c r="J29" s="6"/>
      <c r="K29" s="6"/>
      <c r="L29" s="6"/>
      <c r="N29" s="6"/>
    </row>
    <row r="30" spans="1:14">
      <c r="A30" s="6"/>
      <c r="B30" s="6"/>
      <c r="C30" s="2">
        <v>0.999333986829404</v>
      </c>
      <c r="D30" s="2">
        <v>1.30012431104241</v>
      </c>
      <c r="E30" s="2">
        <v>3.35906871816308</v>
      </c>
      <c r="F30" s="2">
        <v>3.54221282192392</v>
      </c>
      <c r="G30" s="6"/>
      <c r="H30" s="1" t="s">
        <v>27</v>
      </c>
      <c r="I30" s="3">
        <v>1.0009</v>
      </c>
      <c r="J30" s="3">
        <v>1.2652</v>
      </c>
      <c r="K30" s="3">
        <v>3.625</v>
      </c>
      <c r="L30" s="3">
        <v>2.7824</v>
      </c>
      <c r="N30" s="6"/>
    </row>
    <row r="31" spans="1:14">
      <c r="A31" s="6"/>
      <c r="B31" s="6" t="s">
        <v>15</v>
      </c>
      <c r="C31" s="2">
        <v>0.905250052126319</v>
      </c>
      <c r="D31" s="2">
        <v>1.30934415355716</v>
      </c>
      <c r="E31" s="2">
        <v>5.16292282893345</v>
      </c>
      <c r="F31" s="2">
        <v>2.79130358350838</v>
      </c>
      <c r="G31" s="6"/>
      <c r="H31" s="1" t="s">
        <v>36</v>
      </c>
      <c r="I31" s="3">
        <v>0.05572</v>
      </c>
      <c r="J31" s="3">
        <v>0.03963</v>
      </c>
      <c r="K31" s="3">
        <v>0.82195</v>
      </c>
      <c r="L31" s="3">
        <v>0.44127</v>
      </c>
      <c r="N31" s="6"/>
    </row>
    <row r="32" spans="1:14">
      <c r="A32" s="6"/>
      <c r="B32" s="6"/>
      <c r="C32" s="2">
        <v>1.09825427289536</v>
      </c>
      <c r="D32" s="2">
        <v>1.1861067027358</v>
      </c>
      <c r="E32" s="2">
        <v>2.35311616047409</v>
      </c>
      <c r="F32" s="2">
        <v>2.01369993995871</v>
      </c>
      <c r="G32" s="6"/>
      <c r="H32" s="1" t="s">
        <v>37</v>
      </c>
      <c r="I32" s="6" t="s">
        <v>42</v>
      </c>
      <c r="J32" s="6" t="s">
        <v>43</v>
      </c>
      <c r="K32" s="6" t="s">
        <v>40</v>
      </c>
      <c r="L32" s="6" t="s">
        <v>38</v>
      </c>
      <c r="N32" s="6"/>
    </row>
    <row r="33" spans="1:14">
      <c r="A33" s="6"/>
      <c r="B33" s="6"/>
      <c r="G33" s="6"/>
      <c r="H33" s="6"/>
      <c r="I33" s="6"/>
      <c r="J33" s="6"/>
      <c r="K33" s="6"/>
      <c r="L33" s="6"/>
      <c r="N33" s="6"/>
    </row>
    <row r="34" spans="1:14">
      <c r="A34" s="6"/>
      <c r="B34" s="6"/>
      <c r="C34" s="2">
        <v>1.01458002342296</v>
      </c>
      <c r="D34" s="2">
        <v>0.795704690190896</v>
      </c>
      <c r="E34" s="2">
        <v>0.881380276395438</v>
      </c>
      <c r="F34" s="2">
        <v>0.867440110127417</v>
      </c>
      <c r="G34" s="6"/>
      <c r="H34" s="1" t="s">
        <v>27</v>
      </c>
      <c r="I34" s="3">
        <v>0.9989</v>
      </c>
      <c r="J34" s="3">
        <v>0.7676</v>
      </c>
      <c r="K34" s="3">
        <v>0.8177</v>
      </c>
      <c r="L34" s="3">
        <v>1.058</v>
      </c>
      <c r="N34" s="6"/>
    </row>
    <row r="35" spans="1:14">
      <c r="A35" s="6"/>
      <c r="B35" s="6" t="s">
        <v>16</v>
      </c>
      <c r="C35" s="2">
        <v>0.951146317296245</v>
      </c>
      <c r="D35" s="2">
        <v>0.784718615302027</v>
      </c>
      <c r="E35" s="2">
        <v>0.830791844999513</v>
      </c>
      <c r="F35" s="2">
        <v>1.21490681158088</v>
      </c>
      <c r="G35" s="6"/>
      <c r="H35" s="1" t="s">
        <v>36</v>
      </c>
      <c r="I35" s="3">
        <v>0.02436</v>
      </c>
      <c r="J35" s="3">
        <v>0.02288</v>
      </c>
      <c r="K35" s="3">
        <v>0.04112</v>
      </c>
      <c r="L35" s="3">
        <v>0.10171</v>
      </c>
      <c r="N35" s="6"/>
    </row>
    <row r="36" spans="1:14">
      <c r="A36" s="6"/>
      <c r="B36" s="6"/>
      <c r="C36" s="2">
        <v>1.03105944860082</v>
      </c>
      <c r="D36" s="2">
        <v>0.722226396956147</v>
      </c>
      <c r="E36" s="2">
        <v>0.740783140083817</v>
      </c>
      <c r="F36" s="2">
        <v>1.09172813115407</v>
      </c>
      <c r="G36" s="6"/>
      <c r="H36" s="1" t="s">
        <v>37</v>
      </c>
      <c r="I36" s="6" t="s">
        <v>38</v>
      </c>
      <c r="J36" s="6" t="s">
        <v>42</v>
      </c>
      <c r="K36" s="6" t="s">
        <v>43</v>
      </c>
      <c r="L36" s="6" t="s">
        <v>40</v>
      </c>
      <c r="N36" s="6"/>
    </row>
    <row r="37" spans="1:14">
      <c r="A37" s="6"/>
      <c r="B37" s="6"/>
      <c r="G37" s="6"/>
      <c r="H37" s="6"/>
      <c r="I37" s="6"/>
      <c r="J37" s="6"/>
      <c r="K37" s="6"/>
      <c r="L37" s="6"/>
      <c r="N37" s="6"/>
    </row>
    <row r="38" spans="1:14">
      <c r="A38" s="6"/>
      <c r="B38" s="6"/>
      <c r="C38" s="2">
        <v>0.730892158777626</v>
      </c>
      <c r="D38" s="2">
        <v>1.52592983834994</v>
      </c>
      <c r="E38" s="2">
        <v>1.96958385178644</v>
      </c>
      <c r="F38" s="2">
        <v>2.20419558304421</v>
      </c>
      <c r="G38" s="6"/>
      <c r="H38" s="1" t="s">
        <v>27</v>
      </c>
      <c r="I38" s="3">
        <v>1.049</v>
      </c>
      <c r="J38" s="3">
        <v>1.4273</v>
      </c>
      <c r="K38" s="3">
        <v>1.9212</v>
      </c>
      <c r="L38" s="3">
        <v>2.0925</v>
      </c>
      <c r="N38" s="6"/>
    </row>
    <row r="39" spans="1:14">
      <c r="A39" s="6"/>
      <c r="B39" s="6" t="s">
        <v>17</v>
      </c>
      <c r="C39" s="2">
        <v>0.906117759632191</v>
      </c>
      <c r="D39" s="2">
        <v>1.46084137294385</v>
      </c>
      <c r="E39" s="2">
        <v>1.83711877076495</v>
      </c>
      <c r="F39" s="2">
        <v>2.19370361698523</v>
      </c>
      <c r="G39" s="6"/>
      <c r="H39" s="1" t="s">
        <v>36</v>
      </c>
      <c r="I39" s="3">
        <v>0.23598</v>
      </c>
      <c r="J39" s="3">
        <v>0.06875</v>
      </c>
      <c r="K39" s="3">
        <v>0.04219</v>
      </c>
      <c r="L39" s="3">
        <v>0.1065</v>
      </c>
      <c r="N39" s="6"/>
    </row>
    <row r="40" spans="1:14">
      <c r="A40" s="6"/>
      <c r="B40" s="6"/>
      <c r="C40" s="2">
        <v>1.50999744879845</v>
      </c>
      <c r="D40" s="2">
        <v>1.29500020971334</v>
      </c>
      <c r="E40" s="2">
        <v>1.95679596205579</v>
      </c>
      <c r="F40" s="2">
        <v>1.87956598811907</v>
      </c>
      <c r="G40" s="6"/>
      <c r="H40" s="1" t="s">
        <v>37</v>
      </c>
      <c r="I40" s="6" t="s">
        <v>39</v>
      </c>
      <c r="J40" s="6" t="s">
        <v>39</v>
      </c>
      <c r="K40" s="6" t="s">
        <v>40</v>
      </c>
      <c r="L40" s="6" t="s">
        <v>40</v>
      </c>
      <c r="N40" s="6"/>
    </row>
    <row r="41" spans="1:14">
      <c r="A41" s="6"/>
      <c r="B41" s="6"/>
      <c r="G41" s="6"/>
      <c r="H41" s="6"/>
      <c r="I41" s="6"/>
      <c r="J41" s="6"/>
      <c r="K41" s="6"/>
      <c r="L41" s="6"/>
      <c r="N41" s="6"/>
    </row>
    <row r="42" spans="1:14">
      <c r="A42" s="6"/>
      <c r="B42" s="6"/>
      <c r="C42" s="2">
        <v>0.665451123544768</v>
      </c>
      <c r="D42" s="2">
        <v>1.62210909307655</v>
      </c>
      <c r="E42" s="2">
        <v>2.7559793217623</v>
      </c>
      <c r="F42" s="2">
        <v>1.45343232471343</v>
      </c>
      <c r="G42" s="6"/>
      <c r="H42" s="1" t="s">
        <v>27</v>
      </c>
      <c r="I42" s="3">
        <v>1.0493</v>
      </c>
      <c r="J42" s="3">
        <v>1.3457</v>
      </c>
      <c r="K42" s="3">
        <v>2.5495</v>
      </c>
      <c r="L42" s="3">
        <v>1.3717</v>
      </c>
      <c r="N42" s="6"/>
    </row>
    <row r="43" spans="1:14">
      <c r="A43" s="6"/>
      <c r="B43" s="6" t="s">
        <v>18</v>
      </c>
      <c r="C43" s="2">
        <v>1.0151170657376</v>
      </c>
      <c r="D43" s="2">
        <v>1.30377320642537</v>
      </c>
      <c r="E43" s="2">
        <v>2.66128204064439</v>
      </c>
      <c r="F43" s="2">
        <v>1.36455444843277</v>
      </c>
      <c r="G43" s="6"/>
      <c r="H43" s="1" t="s">
        <v>36</v>
      </c>
      <c r="I43" s="3">
        <v>0.23215</v>
      </c>
      <c r="J43" s="3">
        <v>0.14893</v>
      </c>
      <c r="K43" s="3">
        <v>0.16144</v>
      </c>
      <c r="L43" s="3">
        <v>0.04525</v>
      </c>
      <c r="N43" s="6"/>
    </row>
    <row r="44" spans="1:14">
      <c r="A44" s="6"/>
      <c r="B44" s="6"/>
      <c r="C44" s="2">
        <v>1.46744314799142</v>
      </c>
      <c r="D44" s="2">
        <v>1.11133135237052</v>
      </c>
      <c r="E44" s="2">
        <v>2.23129517469788</v>
      </c>
      <c r="F44" s="2">
        <v>1.2971661220926</v>
      </c>
      <c r="G44" s="6"/>
      <c r="H44" s="1" t="s">
        <v>37</v>
      </c>
      <c r="I44" s="6" t="s">
        <v>39</v>
      </c>
      <c r="J44" s="6" t="s">
        <v>39</v>
      </c>
      <c r="K44" s="6" t="s">
        <v>40</v>
      </c>
      <c r="L44" s="6" t="s">
        <v>39</v>
      </c>
      <c r="N44" s="6"/>
    </row>
    <row r="45" spans="1:14">
      <c r="A45" s="6"/>
      <c r="B45" s="6"/>
      <c r="G45" s="6"/>
      <c r="H45" s="6"/>
      <c r="I45" s="6"/>
      <c r="J45" s="6"/>
      <c r="K45" s="6"/>
      <c r="L45" s="6"/>
      <c r="N45" s="6"/>
    </row>
    <row r="46" spans="1:14">
      <c r="A46" s="6"/>
      <c r="B46" s="6"/>
      <c r="C46" s="2">
        <v>1.52975923776192</v>
      </c>
      <c r="D46" s="2">
        <v>0.372589266755081</v>
      </c>
      <c r="E46" s="2">
        <v>0.580039511652159</v>
      </c>
      <c r="F46" s="2">
        <v>0.298707403612481</v>
      </c>
      <c r="G46" s="6"/>
      <c r="H46" s="1" t="s">
        <v>27</v>
      </c>
      <c r="I46" s="3">
        <v>1.0493</v>
      </c>
      <c r="J46" s="3">
        <v>0.5073</v>
      </c>
      <c r="K46" s="3">
        <v>0.578</v>
      </c>
      <c r="L46" s="3">
        <v>0.4163</v>
      </c>
      <c r="N46" s="6"/>
    </row>
    <row r="47" spans="1:14">
      <c r="A47" s="6"/>
      <c r="B47" s="6" t="s">
        <v>19</v>
      </c>
      <c r="C47" s="2">
        <v>0.880929878148286</v>
      </c>
      <c r="D47" s="2">
        <v>0.627996330121302</v>
      </c>
      <c r="E47" s="2">
        <v>0.596593845176062</v>
      </c>
      <c r="F47" s="2">
        <v>0.455932242531706</v>
      </c>
      <c r="G47" s="6"/>
      <c r="H47" s="1" t="s">
        <v>36</v>
      </c>
      <c r="I47" s="3">
        <v>0.24377</v>
      </c>
      <c r="J47" s="3">
        <v>0.07406</v>
      </c>
      <c r="K47" s="3">
        <v>0.01135</v>
      </c>
      <c r="L47" s="3">
        <v>0.05983</v>
      </c>
      <c r="N47" s="6"/>
    </row>
    <row r="48" spans="1:14">
      <c r="A48" s="6"/>
      <c r="B48" s="6"/>
      <c r="C48" s="2">
        <v>0.73730416796335</v>
      </c>
      <c r="D48" s="2">
        <v>0.52136886745179</v>
      </c>
      <c r="E48" s="2">
        <v>0.557419268225397</v>
      </c>
      <c r="F48" s="2">
        <v>0.494269335155402</v>
      </c>
      <c r="G48" s="6"/>
      <c r="H48" s="1" t="s">
        <v>37</v>
      </c>
      <c r="I48" s="6" t="s">
        <v>40</v>
      </c>
      <c r="J48" s="6" t="s">
        <v>39</v>
      </c>
      <c r="K48" s="6" t="s">
        <v>39</v>
      </c>
      <c r="L48" s="6" t="s">
        <v>39</v>
      </c>
      <c r="N48" s="6"/>
    </row>
  </sheetData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8"/>
  <sheetViews>
    <sheetView workbookViewId="0">
      <pane ySplit="1" topLeftCell="A2" activePane="bottomLeft" state="frozen"/>
      <selection/>
      <selection pane="bottomLeft" activeCell="N25" sqref="N25"/>
    </sheetView>
  </sheetViews>
  <sheetFormatPr defaultColWidth="9" defaultRowHeight="14.25"/>
  <cols>
    <col min="1" max="2" width="9" style="1"/>
    <col min="3" max="3" width="9.375" style="2" customWidth="1"/>
    <col min="4" max="6" width="10.375" style="2" customWidth="1"/>
    <col min="7" max="12" width="9" style="1"/>
    <col min="13" max="13" width="9" style="3"/>
    <col min="14" max="14" width="9" style="1"/>
    <col min="15" max="22" width="9" style="3"/>
    <col min="23" max="16384" width="9" style="1"/>
  </cols>
  <sheetData>
    <row r="1" spans="1:22">
      <c r="A1" s="4" t="s">
        <v>45</v>
      </c>
      <c r="B1" s="4" t="s">
        <v>34</v>
      </c>
      <c r="C1" s="2" t="s">
        <v>0</v>
      </c>
      <c r="D1" s="2" t="s">
        <v>1</v>
      </c>
      <c r="E1" s="2" t="s">
        <v>6</v>
      </c>
      <c r="F1" s="2" t="s">
        <v>7</v>
      </c>
      <c r="G1" s="4"/>
      <c r="H1" s="4"/>
      <c r="I1" s="6" t="s">
        <v>0</v>
      </c>
      <c r="J1" s="6" t="s">
        <v>1</v>
      </c>
      <c r="K1" s="6" t="s">
        <v>6</v>
      </c>
      <c r="L1" s="6" t="s">
        <v>7</v>
      </c>
      <c r="M1" s="7"/>
      <c r="N1" s="4"/>
      <c r="O1" s="3" t="s">
        <v>35</v>
      </c>
      <c r="P1" s="3" t="s">
        <v>35</v>
      </c>
      <c r="Q1" s="3" t="s">
        <v>21</v>
      </c>
      <c r="R1" s="3" t="s">
        <v>21</v>
      </c>
      <c r="S1" s="3" t="s">
        <v>31</v>
      </c>
      <c r="T1" s="3" t="s">
        <v>31</v>
      </c>
      <c r="U1" s="3" t="s">
        <v>32</v>
      </c>
      <c r="V1" s="3" t="s">
        <v>32</v>
      </c>
    </row>
    <row r="2" spans="1:22">
      <c r="A2" s="6"/>
      <c r="B2" s="6"/>
      <c r="C2" s="2">
        <v>1.39069184782685</v>
      </c>
      <c r="D2" s="2">
        <v>3.10742967297385</v>
      </c>
      <c r="E2" s="2">
        <v>1.26780113149568</v>
      </c>
      <c r="F2" s="2">
        <v>0.557079025409716</v>
      </c>
      <c r="G2" s="6"/>
      <c r="H2" s="1" t="s">
        <v>27</v>
      </c>
      <c r="I2" s="3">
        <v>1.0996</v>
      </c>
      <c r="J2" s="3">
        <v>3.4718</v>
      </c>
      <c r="K2" s="3">
        <v>1.1721</v>
      </c>
      <c r="L2" s="3">
        <v>0.6428</v>
      </c>
      <c r="N2" s="6" t="s">
        <v>8</v>
      </c>
      <c r="O2" s="3">
        <v>1.0996</v>
      </c>
      <c r="P2" s="3">
        <v>0.29019</v>
      </c>
      <c r="Q2" s="3">
        <v>3.4718</v>
      </c>
      <c r="R2" s="3">
        <v>0.29756</v>
      </c>
      <c r="S2" s="3">
        <v>1.1721</v>
      </c>
      <c r="T2" s="3">
        <v>0.11768</v>
      </c>
      <c r="U2" s="3">
        <v>0.6428</v>
      </c>
      <c r="V2" s="3">
        <v>0.04611</v>
      </c>
    </row>
    <row r="3" spans="1:22">
      <c r="A3" s="6"/>
      <c r="B3" s="6" t="s">
        <v>8</v>
      </c>
      <c r="C3" s="2">
        <v>1.38884634923755</v>
      </c>
      <c r="D3" s="2">
        <v>4.06148558105295</v>
      </c>
      <c r="E3" s="2">
        <v>1.31038194211086</v>
      </c>
      <c r="F3" s="2">
        <v>0.715130659996023</v>
      </c>
      <c r="G3" s="6"/>
      <c r="H3" s="1" t="s">
        <v>36</v>
      </c>
      <c r="I3" s="3">
        <v>0.29019</v>
      </c>
      <c r="J3" s="3">
        <v>0.29756</v>
      </c>
      <c r="K3" s="3">
        <v>0.11768</v>
      </c>
      <c r="L3" s="3">
        <v>0.04611</v>
      </c>
      <c r="N3" s="6" t="s">
        <v>9</v>
      </c>
      <c r="O3" s="3">
        <v>1.0271</v>
      </c>
      <c r="P3" s="3">
        <v>0.17066</v>
      </c>
      <c r="Q3" s="3">
        <v>27.5016</v>
      </c>
      <c r="R3" s="3">
        <v>0.50756</v>
      </c>
      <c r="S3" s="3">
        <v>19.4629</v>
      </c>
      <c r="T3" s="3">
        <v>0.8369</v>
      </c>
      <c r="U3" s="3">
        <v>17.0283</v>
      </c>
      <c r="V3" s="3">
        <v>0.85361</v>
      </c>
    </row>
    <row r="4" spans="1:22">
      <c r="A4" s="6"/>
      <c r="B4" s="6"/>
      <c r="C4" s="2">
        <v>0.51920425068531</v>
      </c>
      <c r="D4" s="2">
        <v>3.24653498669827</v>
      </c>
      <c r="E4" s="2">
        <v>0.937985798643902</v>
      </c>
      <c r="F4" s="2">
        <v>0.656109846439209</v>
      </c>
      <c r="G4" s="6"/>
      <c r="H4" s="1" t="s">
        <v>37</v>
      </c>
      <c r="I4" s="6" t="s">
        <v>39</v>
      </c>
      <c r="J4" s="6" t="s">
        <v>40</v>
      </c>
      <c r="K4" s="6" t="s">
        <v>39</v>
      </c>
      <c r="L4" s="6" t="s">
        <v>39</v>
      </c>
      <c r="N4" s="6" t="s">
        <v>10</v>
      </c>
      <c r="O4" s="3">
        <v>1.0413</v>
      </c>
      <c r="P4" s="3">
        <v>0.31969</v>
      </c>
      <c r="Q4" s="3">
        <v>1.5579</v>
      </c>
      <c r="R4" s="3">
        <v>0.13769</v>
      </c>
      <c r="S4" s="3">
        <v>0.4846</v>
      </c>
      <c r="T4" s="3">
        <v>0.20089</v>
      </c>
      <c r="U4" s="3">
        <v>0.4144</v>
      </c>
      <c r="V4" s="3">
        <v>0.03163</v>
      </c>
    </row>
    <row r="5" spans="1:22">
      <c r="A5" s="6"/>
      <c r="B5" s="6"/>
      <c r="G5" s="6"/>
      <c r="H5" s="6"/>
      <c r="I5" s="6"/>
      <c r="J5" s="6"/>
      <c r="K5" s="6"/>
      <c r="L5" s="6"/>
      <c r="N5" s="6" t="s">
        <v>11</v>
      </c>
      <c r="O5" s="3">
        <v>1.0477</v>
      </c>
      <c r="P5" s="3">
        <v>0.27298</v>
      </c>
      <c r="Q5" s="3">
        <v>0.1257</v>
      </c>
      <c r="R5" s="3">
        <v>0.00839</v>
      </c>
      <c r="S5" s="3">
        <v>0.1714</v>
      </c>
      <c r="T5" s="3">
        <v>0.03789</v>
      </c>
      <c r="U5" s="3">
        <v>0.1755</v>
      </c>
      <c r="V5" s="3">
        <v>0.03114</v>
      </c>
    </row>
    <row r="6" spans="1:22">
      <c r="A6" s="6"/>
      <c r="B6" s="6"/>
      <c r="C6" s="2">
        <v>0.807918751086996</v>
      </c>
      <c r="D6" s="2">
        <v>26.748390942309</v>
      </c>
      <c r="E6" s="2">
        <v>18.6280574881306</v>
      </c>
      <c r="F6" s="2">
        <v>15.4557994064966</v>
      </c>
      <c r="G6" s="6"/>
      <c r="H6" s="1" t="s">
        <v>27</v>
      </c>
      <c r="I6" s="3">
        <v>1.0271</v>
      </c>
      <c r="J6" s="3">
        <v>27.5016</v>
      </c>
      <c r="K6" s="3">
        <v>19.4629</v>
      </c>
      <c r="L6" s="3">
        <v>17.0283</v>
      </c>
      <c r="N6" s="6" t="s">
        <v>12</v>
      </c>
      <c r="O6" s="3">
        <v>1.0055</v>
      </c>
      <c r="P6" s="3">
        <v>0.05489</v>
      </c>
      <c r="Q6" s="3">
        <v>6.4555</v>
      </c>
      <c r="R6" s="3">
        <v>0.21956</v>
      </c>
      <c r="S6" s="3">
        <v>4.1341</v>
      </c>
      <c r="T6" s="3">
        <v>0.31254</v>
      </c>
      <c r="U6" s="3">
        <v>2.9391</v>
      </c>
      <c r="V6" s="3">
        <v>0.34974</v>
      </c>
    </row>
    <row r="7" spans="1:22">
      <c r="A7" s="6"/>
      <c r="B7" s="6" t="s">
        <v>9</v>
      </c>
      <c r="C7" s="2">
        <v>1.36328636419437</v>
      </c>
      <c r="D7" s="2">
        <v>27.2889335490171</v>
      </c>
      <c r="E7" s="2">
        <v>21.1366804295161</v>
      </c>
      <c r="F7" s="2">
        <v>18.3902095351805</v>
      </c>
      <c r="G7" s="6"/>
      <c r="H7" s="1" t="s">
        <v>36</v>
      </c>
      <c r="I7" s="3">
        <v>0.17066</v>
      </c>
      <c r="J7" s="3">
        <v>0.50756</v>
      </c>
      <c r="K7" s="3">
        <v>0.8369</v>
      </c>
      <c r="L7" s="3">
        <v>0.85361</v>
      </c>
      <c r="N7" s="6" t="s">
        <v>13</v>
      </c>
      <c r="O7" s="3">
        <v>1.0581</v>
      </c>
      <c r="P7" s="3">
        <v>0.26584</v>
      </c>
      <c r="Q7" s="3">
        <v>1.5253</v>
      </c>
      <c r="R7" s="3">
        <v>0.08508</v>
      </c>
      <c r="S7" s="3">
        <v>4.143</v>
      </c>
      <c r="T7" s="3">
        <v>0.33082</v>
      </c>
      <c r="U7" s="3">
        <v>3.685</v>
      </c>
      <c r="V7" s="3">
        <v>0.29002</v>
      </c>
    </row>
    <row r="8" spans="1:22">
      <c r="A8" s="6"/>
      <c r="B8" s="6"/>
      <c r="C8" s="2">
        <v>0.910080184094561</v>
      </c>
      <c r="D8" s="2">
        <v>28.4675957391394</v>
      </c>
      <c r="E8" s="2">
        <v>18.6238958788718</v>
      </c>
      <c r="F8" s="2">
        <v>17.2388189849004</v>
      </c>
      <c r="G8" s="6"/>
      <c r="H8" s="1" t="s">
        <v>37</v>
      </c>
      <c r="I8" s="6" t="s">
        <v>41</v>
      </c>
      <c r="J8" s="6" t="s">
        <v>40</v>
      </c>
      <c r="K8" s="6" t="s">
        <v>39</v>
      </c>
      <c r="L8" s="6" t="s">
        <v>42</v>
      </c>
      <c r="N8" s="6" t="s">
        <v>14</v>
      </c>
      <c r="O8" s="3">
        <v>1.005</v>
      </c>
      <c r="P8" s="3">
        <v>0.05366</v>
      </c>
      <c r="Q8" s="3">
        <v>2.7788</v>
      </c>
      <c r="R8" s="3">
        <v>0.0278</v>
      </c>
      <c r="S8" s="3">
        <v>1.5916</v>
      </c>
      <c r="T8" s="3">
        <v>0.16889</v>
      </c>
      <c r="U8" s="3">
        <v>1.1308</v>
      </c>
      <c r="V8" s="3">
        <v>0.03571</v>
      </c>
    </row>
    <row r="9" spans="1:22">
      <c r="A9" s="6"/>
      <c r="B9" s="6"/>
      <c r="G9" s="6"/>
      <c r="H9" s="6"/>
      <c r="I9" s="6"/>
      <c r="J9" s="6"/>
      <c r="K9" s="6"/>
      <c r="L9" s="6"/>
      <c r="N9" s="6" t="s">
        <v>15</v>
      </c>
      <c r="O9" s="3">
        <v>1.0009</v>
      </c>
      <c r="P9" s="3">
        <v>0.05572</v>
      </c>
      <c r="Q9" s="3">
        <v>2.6007</v>
      </c>
      <c r="R9" s="3">
        <v>0.4082</v>
      </c>
      <c r="S9" s="3">
        <v>3.8032</v>
      </c>
      <c r="T9" s="3">
        <v>0.24396</v>
      </c>
      <c r="U9" s="3">
        <v>10.9552</v>
      </c>
      <c r="V9" s="3">
        <v>0.86634</v>
      </c>
    </row>
    <row r="10" spans="1:22">
      <c r="A10" s="6"/>
      <c r="B10" s="6"/>
      <c r="C10" s="2">
        <v>0.796882912353381</v>
      </c>
      <c r="D10" s="2">
        <v>1.34291572824213</v>
      </c>
      <c r="E10" s="2">
        <v>0.45160320806554</v>
      </c>
      <c r="F10" s="2">
        <v>0.3859737887375</v>
      </c>
      <c r="G10" s="6"/>
      <c r="H10" s="1" t="s">
        <v>27</v>
      </c>
      <c r="I10" s="3">
        <v>1.0413</v>
      </c>
      <c r="J10" s="3">
        <v>1.5579</v>
      </c>
      <c r="K10" s="3">
        <v>0.4846</v>
      </c>
      <c r="L10" s="3">
        <v>0.4144</v>
      </c>
      <c r="N10" s="6" t="s">
        <v>16</v>
      </c>
      <c r="O10" s="3">
        <v>0.9989</v>
      </c>
      <c r="P10" s="3">
        <v>0.02436</v>
      </c>
      <c r="Q10" s="3">
        <v>2.5851</v>
      </c>
      <c r="R10" s="3">
        <v>0.15097</v>
      </c>
      <c r="S10" s="3">
        <v>3.8369</v>
      </c>
      <c r="T10" s="3">
        <v>0.32156</v>
      </c>
      <c r="U10" s="3">
        <v>1.7151</v>
      </c>
      <c r="V10" s="3">
        <v>0.03852</v>
      </c>
    </row>
    <row r="11" spans="1:22">
      <c r="A11" s="6"/>
      <c r="B11" s="6" t="s">
        <v>10</v>
      </c>
      <c r="C11" s="2">
        <v>1.67513862182611</v>
      </c>
      <c r="D11" s="2">
        <v>1.8144386598529</v>
      </c>
      <c r="E11" s="2">
        <v>0.154370326071508</v>
      </c>
      <c r="F11" s="2">
        <v>0.477598938842807</v>
      </c>
      <c r="G11" s="6"/>
      <c r="H11" s="1" t="s">
        <v>36</v>
      </c>
      <c r="I11" s="3">
        <v>0.31969</v>
      </c>
      <c r="J11" s="3">
        <v>0.13769</v>
      </c>
      <c r="K11" s="3">
        <v>0.20089</v>
      </c>
      <c r="L11" s="3">
        <v>0.03163</v>
      </c>
      <c r="N11" s="6" t="s">
        <v>17</v>
      </c>
      <c r="O11" s="3">
        <v>1.049</v>
      </c>
      <c r="P11" s="3">
        <v>0.23598</v>
      </c>
      <c r="Q11" s="3">
        <v>0.9572</v>
      </c>
      <c r="R11" s="3">
        <v>0.0155</v>
      </c>
      <c r="S11" s="3">
        <v>0.7201</v>
      </c>
      <c r="T11" s="3">
        <v>0.1158</v>
      </c>
      <c r="U11" s="3">
        <v>0.6744</v>
      </c>
      <c r="V11" s="3">
        <v>0.03343</v>
      </c>
    </row>
    <row r="12" spans="1:22">
      <c r="A12" s="6"/>
      <c r="B12" s="6"/>
      <c r="C12" s="2">
        <v>0.651777792690354</v>
      </c>
      <c r="D12" s="2">
        <v>1.51649416240267</v>
      </c>
      <c r="E12" s="2">
        <v>0.847904414092166</v>
      </c>
      <c r="F12" s="2">
        <v>0.379761086142955</v>
      </c>
      <c r="G12" s="6"/>
      <c r="H12" s="1" t="s">
        <v>37</v>
      </c>
      <c r="I12" s="6" t="s">
        <v>38</v>
      </c>
      <c r="J12" s="6" t="s">
        <v>40</v>
      </c>
      <c r="K12" s="6" t="s">
        <v>39</v>
      </c>
      <c r="L12" s="6" t="s">
        <v>39</v>
      </c>
      <c r="N12" s="6" t="s">
        <v>18</v>
      </c>
      <c r="O12" s="3">
        <v>1.0493</v>
      </c>
      <c r="P12" s="3">
        <v>0.23215</v>
      </c>
      <c r="Q12" s="3">
        <v>0.9375</v>
      </c>
      <c r="R12" s="3">
        <v>0.08183</v>
      </c>
      <c r="S12" s="3">
        <v>1.5334</v>
      </c>
      <c r="T12" s="3">
        <v>0.25998</v>
      </c>
      <c r="U12" s="3">
        <v>1.7631</v>
      </c>
      <c r="V12" s="3">
        <v>0.18807</v>
      </c>
    </row>
    <row r="13" spans="1:22">
      <c r="A13" s="6"/>
      <c r="B13" s="6"/>
      <c r="G13" s="6"/>
      <c r="H13" s="6"/>
      <c r="I13" s="6"/>
      <c r="J13" s="6"/>
      <c r="K13" s="6"/>
      <c r="L13" s="6"/>
      <c r="N13" s="6" t="s">
        <v>19</v>
      </c>
      <c r="O13" s="3">
        <v>1.0493</v>
      </c>
      <c r="P13" s="3">
        <v>0.24377</v>
      </c>
      <c r="Q13" s="3">
        <v>0.6477</v>
      </c>
      <c r="R13" s="3">
        <v>0.06031</v>
      </c>
      <c r="S13" s="3">
        <v>0.4575</v>
      </c>
      <c r="T13" s="3">
        <v>0.03256</v>
      </c>
      <c r="U13" s="3">
        <v>0.4652</v>
      </c>
      <c r="V13" s="3">
        <v>0.0502</v>
      </c>
    </row>
    <row r="14" spans="1:14">
      <c r="A14" s="6"/>
      <c r="B14" s="6"/>
      <c r="C14" s="2">
        <v>0.501802774381399</v>
      </c>
      <c r="D14" s="2">
        <v>0.134061722808119</v>
      </c>
      <c r="E14" s="2">
        <v>0.245752409337935</v>
      </c>
      <c r="F14" s="2">
        <v>0.118825608446531</v>
      </c>
      <c r="G14" s="6"/>
      <c r="H14" s="1" t="s">
        <v>27</v>
      </c>
      <c r="I14" s="3">
        <v>1.0477</v>
      </c>
      <c r="J14" s="3">
        <v>0.1257</v>
      </c>
      <c r="K14" s="3">
        <v>0.1714</v>
      </c>
      <c r="L14" s="3">
        <v>0.1755</v>
      </c>
      <c r="N14" s="6"/>
    </row>
    <row r="15" spans="1:14">
      <c r="A15" s="6"/>
      <c r="B15" s="6" t="s">
        <v>11</v>
      </c>
      <c r="C15" s="2">
        <v>1.31641766782093</v>
      </c>
      <c r="D15" s="2">
        <v>0.134061722808119</v>
      </c>
      <c r="E15" s="2">
        <v>0.121515628103823</v>
      </c>
      <c r="F15" s="2">
        <v>0.181430221288069</v>
      </c>
      <c r="G15" s="6"/>
      <c r="H15" s="1" t="s">
        <v>36</v>
      </c>
      <c r="I15" s="3">
        <v>0.27298</v>
      </c>
      <c r="J15" s="3">
        <v>0.00839</v>
      </c>
      <c r="K15" s="3">
        <v>0.03789</v>
      </c>
      <c r="L15" s="3">
        <v>0.03114</v>
      </c>
      <c r="N15" s="6"/>
    </row>
    <row r="16" spans="1:14">
      <c r="A16" s="6"/>
      <c r="B16" s="6"/>
      <c r="C16" s="2">
        <v>1.32500939943616</v>
      </c>
      <c r="D16" s="2">
        <v>0.10889195561054</v>
      </c>
      <c r="E16" s="2">
        <v>0.146987089992037</v>
      </c>
      <c r="F16" s="2">
        <v>0.226197569774787</v>
      </c>
      <c r="G16" s="6"/>
      <c r="H16" s="1" t="s">
        <v>37</v>
      </c>
      <c r="I16" s="6" t="s">
        <v>40</v>
      </c>
      <c r="J16" s="6" t="s">
        <v>39</v>
      </c>
      <c r="K16" s="6" t="s">
        <v>39</v>
      </c>
      <c r="L16" s="6" t="s">
        <v>39</v>
      </c>
      <c r="N16" s="6"/>
    </row>
    <row r="17" spans="1:14">
      <c r="A17" s="6"/>
      <c r="B17" s="6"/>
      <c r="G17" s="6"/>
      <c r="H17" s="6"/>
      <c r="I17" s="6"/>
      <c r="J17" s="6"/>
      <c r="K17" s="6"/>
      <c r="L17" s="6"/>
      <c r="N17" s="6"/>
    </row>
    <row r="18" spans="1:14">
      <c r="A18" s="6"/>
      <c r="B18" s="6"/>
      <c r="C18" s="2">
        <v>1.03833288742551</v>
      </c>
      <c r="D18" s="2">
        <v>6.09769204253352</v>
      </c>
      <c r="E18" s="2">
        <v>3.55138200933248</v>
      </c>
      <c r="F18" s="1">
        <v>2.89884595048575</v>
      </c>
      <c r="G18" s="6"/>
      <c r="H18" s="1" t="s">
        <v>27</v>
      </c>
      <c r="I18" s="3">
        <v>1.0055</v>
      </c>
      <c r="J18" s="3">
        <v>6.4555</v>
      </c>
      <c r="K18" s="3">
        <v>4.1341</v>
      </c>
      <c r="L18" s="3">
        <v>2.9391</v>
      </c>
      <c r="N18" s="6"/>
    </row>
    <row r="19" spans="1:14">
      <c r="A19" s="6"/>
      <c r="B19" s="6" t="s">
        <v>12</v>
      </c>
      <c r="C19" s="2">
        <v>0.898321483364942</v>
      </c>
      <c r="D19" s="2">
        <v>6.41393546925928</v>
      </c>
      <c r="E19" s="2">
        <v>3.69512199005783</v>
      </c>
      <c r="F19" s="1">
        <v>2.3544962028894</v>
      </c>
      <c r="G19" s="6"/>
      <c r="H19" s="1" t="s">
        <v>36</v>
      </c>
      <c r="I19" s="3">
        <v>0.05489</v>
      </c>
      <c r="J19" s="3">
        <v>0.21956</v>
      </c>
      <c r="K19" s="3">
        <v>0.31254</v>
      </c>
      <c r="L19" s="3">
        <v>0.34974</v>
      </c>
      <c r="N19" s="6"/>
    </row>
    <row r="20" spans="1:14">
      <c r="A20" s="6"/>
      <c r="B20" s="6"/>
      <c r="C20" s="2">
        <v>1.07974191077159</v>
      </c>
      <c r="D20" s="2">
        <v>6.8548661426018</v>
      </c>
      <c r="E20" s="2">
        <v>5.15582493313097</v>
      </c>
      <c r="F20" s="1">
        <v>3.56402067693206</v>
      </c>
      <c r="G20" s="6"/>
      <c r="H20" s="1" t="s">
        <v>37</v>
      </c>
      <c r="I20" s="6" t="s">
        <v>41</v>
      </c>
      <c r="J20" s="6" t="s">
        <v>40</v>
      </c>
      <c r="K20" s="6" t="s">
        <v>39</v>
      </c>
      <c r="L20" s="6" t="s">
        <v>42</v>
      </c>
      <c r="N20" s="6"/>
    </row>
    <row r="21" spans="1:14">
      <c r="A21" s="6"/>
      <c r="B21" s="6"/>
      <c r="G21" s="6"/>
      <c r="H21" s="6"/>
      <c r="I21" s="6"/>
      <c r="J21" s="6"/>
      <c r="K21" s="6"/>
      <c r="L21" s="6"/>
      <c r="N21" s="6"/>
    </row>
    <row r="22" spans="1:14">
      <c r="A22" s="6"/>
      <c r="B22" s="6"/>
      <c r="C22" s="2">
        <v>0.879934871057683</v>
      </c>
      <c r="D22" s="2">
        <v>1.67297111517925</v>
      </c>
      <c r="E22" s="2">
        <v>3.51687788631736</v>
      </c>
      <c r="F22" s="2">
        <v>3.07491979946899</v>
      </c>
      <c r="G22" s="6"/>
      <c r="H22" s="1" t="s">
        <v>27</v>
      </c>
      <c r="I22" s="3">
        <v>1.0581</v>
      </c>
      <c r="J22" s="3">
        <v>1.5253</v>
      </c>
      <c r="K22" s="3">
        <v>4.143</v>
      </c>
      <c r="L22" s="3">
        <v>3.685</v>
      </c>
      <c r="N22" s="6"/>
    </row>
    <row r="23" spans="1:14">
      <c r="A23" s="6"/>
      <c r="B23" s="6" t="s">
        <v>13</v>
      </c>
      <c r="C23" s="2">
        <v>1.58105385228604</v>
      </c>
      <c r="D23" s="2">
        <v>1.37823393535194</v>
      </c>
      <c r="E23" s="2">
        <v>4.64127710468365</v>
      </c>
      <c r="F23" s="2">
        <v>3.11530282035233</v>
      </c>
      <c r="G23" s="6"/>
      <c r="H23" s="1" t="s">
        <v>36</v>
      </c>
      <c r="I23" s="3">
        <v>0.26584</v>
      </c>
      <c r="J23" s="3">
        <v>0.08508</v>
      </c>
      <c r="K23" s="3">
        <v>0.33082</v>
      </c>
      <c r="L23" s="3">
        <v>0.29002</v>
      </c>
      <c r="N23" s="6"/>
    </row>
    <row r="24" spans="1:14">
      <c r="A24" s="6"/>
      <c r="B24" s="6"/>
      <c r="C24" s="2">
        <v>0.713440530080425</v>
      </c>
      <c r="D24" s="2">
        <v>1.52477219834327</v>
      </c>
      <c r="E24" s="2">
        <v>4.27084587485787</v>
      </c>
      <c r="F24" s="2">
        <v>4.86483585788623</v>
      </c>
      <c r="G24" s="6"/>
      <c r="H24" s="1" t="s">
        <v>37</v>
      </c>
      <c r="I24" s="6" t="s">
        <v>39</v>
      </c>
      <c r="J24" s="6" t="s">
        <v>39</v>
      </c>
      <c r="K24" s="6" t="s">
        <v>40</v>
      </c>
      <c r="L24" s="6" t="s">
        <v>40</v>
      </c>
      <c r="N24" s="6"/>
    </row>
    <row r="25" spans="1:14">
      <c r="A25" s="6"/>
      <c r="B25" s="6"/>
      <c r="G25" s="6"/>
      <c r="H25" s="6"/>
      <c r="I25" s="6"/>
      <c r="J25" s="6"/>
      <c r="K25" s="6"/>
      <c r="L25" s="6"/>
      <c r="N25" s="6"/>
    </row>
    <row r="26" spans="1:14">
      <c r="A26" s="6"/>
      <c r="B26" s="6"/>
      <c r="C26" s="2">
        <v>0.973357324133639</v>
      </c>
      <c r="D26" s="2">
        <v>2.72332973908622</v>
      </c>
      <c r="E26" s="2">
        <v>1.76102982380245</v>
      </c>
      <c r="F26" s="2">
        <v>1.13895263238594</v>
      </c>
      <c r="G26" s="6"/>
      <c r="H26" s="1" t="s">
        <v>27</v>
      </c>
      <c r="I26" s="3">
        <v>1.005</v>
      </c>
      <c r="J26" s="3">
        <v>2.7788</v>
      </c>
      <c r="K26" s="3">
        <v>1.5916</v>
      </c>
      <c r="L26" s="3">
        <v>1.1308</v>
      </c>
      <c r="N26" s="6"/>
    </row>
    <row r="27" spans="1:14">
      <c r="A27" s="6"/>
      <c r="B27" s="6" t="s">
        <v>14</v>
      </c>
      <c r="C27" s="2">
        <v>1.1096095024359</v>
      </c>
      <c r="D27" s="2">
        <v>2.80365074262851</v>
      </c>
      <c r="E27" s="2">
        <v>1.25386281929475</v>
      </c>
      <c r="F27" s="2">
        <v>1.06521341437787</v>
      </c>
      <c r="G27" s="6"/>
      <c r="H27" s="1" t="s">
        <v>36</v>
      </c>
      <c r="I27" s="3">
        <v>0.05366</v>
      </c>
      <c r="J27" s="3">
        <v>0.0278</v>
      </c>
      <c r="K27" s="3">
        <v>0.16889</v>
      </c>
      <c r="L27" s="3">
        <v>0.03571</v>
      </c>
      <c r="N27" s="6"/>
    </row>
    <row r="28" spans="1:14">
      <c r="A28" s="6"/>
      <c r="B28" s="6"/>
      <c r="C28" s="2">
        <v>0.932002160774963</v>
      </c>
      <c r="D28" s="2">
        <v>2.8095021988396</v>
      </c>
      <c r="E28" s="2">
        <v>1.76001268963926</v>
      </c>
      <c r="F28" s="2">
        <v>1.18809437908413</v>
      </c>
      <c r="G28" s="6"/>
      <c r="H28" s="1" t="s">
        <v>37</v>
      </c>
      <c r="I28" s="6" t="s">
        <v>42</v>
      </c>
      <c r="J28" s="6" t="s">
        <v>40</v>
      </c>
      <c r="K28" s="6" t="s">
        <v>39</v>
      </c>
      <c r="L28" s="6" t="s">
        <v>42</v>
      </c>
      <c r="N28" s="6"/>
    </row>
    <row r="29" spans="1:14">
      <c r="A29" s="6"/>
      <c r="B29" s="6"/>
      <c r="G29" s="6"/>
      <c r="H29" s="6"/>
      <c r="I29" s="6"/>
      <c r="J29" s="6"/>
      <c r="K29" s="6"/>
      <c r="L29" s="6"/>
      <c r="N29" s="6"/>
    </row>
    <row r="30" spans="1:14">
      <c r="A30" s="6"/>
      <c r="B30" s="6"/>
      <c r="C30" s="2">
        <v>0.999333986829404</v>
      </c>
      <c r="D30" s="2">
        <v>3.4139940423591</v>
      </c>
      <c r="E30" s="2">
        <v>3.31536401583367</v>
      </c>
      <c r="F30" s="2">
        <v>12.5198191304458</v>
      </c>
      <c r="G30" s="6"/>
      <c r="H30" s="1" t="s">
        <v>27</v>
      </c>
      <c r="I30" s="3">
        <v>1.0009</v>
      </c>
      <c r="J30" s="3">
        <v>2.6007</v>
      </c>
      <c r="K30" s="3">
        <v>3.8032</v>
      </c>
      <c r="L30" s="3">
        <v>10.9552</v>
      </c>
      <c r="N30" s="6"/>
    </row>
    <row r="31" spans="1:14">
      <c r="A31" s="6"/>
      <c r="B31" s="6" t="s">
        <v>15</v>
      </c>
      <c r="C31" s="2">
        <v>0.905250052126319</v>
      </c>
      <c r="D31" s="2">
        <v>2.13261526333746</v>
      </c>
      <c r="E31" s="2">
        <v>4.05388602142432</v>
      </c>
      <c r="F31" s="2">
        <v>10.8175620971103</v>
      </c>
      <c r="G31" s="6"/>
      <c r="H31" s="1" t="s">
        <v>36</v>
      </c>
      <c r="I31" s="3">
        <v>0.05572</v>
      </c>
      <c r="J31" s="3">
        <v>0.4082</v>
      </c>
      <c r="K31" s="3">
        <v>0.24396</v>
      </c>
      <c r="L31" s="3">
        <v>0.86634</v>
      </c>
      <c r="N31" s="6"/>
    </row>
    <row r="32" spans="1:14">
      <c r="A32" s="6"/>
      <c r="B32" s="6"/>
      <c r="C32" s="2">
        <v>1.09825427289536</v>
      </c>
      <c r="D32" s="2">
        <v>2.25542895137833</v>
      </c>
      <c r="E32" s="2">
        <v>4.04040780953636</v>
      </c>
      <c r="F32" s="2">
        <v>9.52821295663252</v>
      </c>
      <c r="G32" s="6"/>
      <c r="H32" s="1" t="s">
        <v>37</v>
      </c>
      <c r="I32" s="6" t="s">
        <v>42</v>
      </c>
      <c r="J32" s="6" t="s">
        <v>43</v>
      </c>
      <c r="K32" s="6" t="s">
        <v>39</v>
      </c>
      <c r="L32" s="6" t="s">
        <v>40</v>
      </c>
      <c r="N32" s="6"/>
    </row>
    <row r="33" spans="1:14">
      <c r="A33" s="6"/>
      <c r="B33" s="6"/>
      <c r="G33" s="6"/>
      <c r="H33" s="6"/>
      <c r="I33" s="6"/>
      <c r="J33" s="6"/>
      <c r="K33" s="6"/>
      <c r="L33" s="6"/>
      <c r="N33" s="6"/>
    </row>
    <row r="34" spans="1:14">
      <c r="A34" s="6"/>
      <c r="B34" s="6"/>
      <c r="C34" s="2">
        <v>1.01458002342296</v>
      </c>
      <c r="D34" s="2">
        <v>2.61215834838378</v>
      </c>
      <c r="E34" s="2">
        <v>4.31060020578955</v>
      </c>
      <c r="F34" s="2">
        <v>1.64325050589311</v>
      </c>
      <c r="G34" s="6"/>
      <c r="H34" s="1" t="s">
        <v>27</v>
      </c>
      <c r="I34" s="3">
        <v>0.9989</v>
      </c>
      <c r="J34" s="3">
        <v>2.5851</v>
      </c>
      <c r="K34" s="3">
        <v>3.8369</v>
      </c>
      <c r="L34" s="3">
        <v>1.7151</v>
      </c>
      <c r="N34" s="6"/>
    </row>
    <row r="35" spans="1:14">
      <c r="A35" s="6"/>
      <c r="B35" s="6" t="s">
        <v>16</v>
      </c>
      <c r="C35" s="2">
        <v>0.951146317296245</v>
      </c>
      <c r="D35" s="2">
        <v>2.83207516926226</v>
      </c>
      <c r="E35" s="2">
        <v>3.97668225466409</v>
      </c>
      <c r="F35" s="2">
        <v>1.72676334525927</v>
      </c>
      <c r="G35" s="6"/>
      <c r="H35" s="1" t="s">
        <v>36</v>
      </c>
      <c r="I35" s="3">
        <v>0.02436</v>
      </c>
      <c r="J35" s="3">
        <v>0.15097</v>
      </c>
      <c r="K35" s="3">
        <v>0.32156</v>
      </c>
      <c r="L35" s="3">
        <v>0.03852</v>
      </c>
      <c r="N35" s="6"/>
    </row>
    <row r="36" spans="1:14">
      <c r="A36" s="6"/>
      <c r="B36" s="6"/>
      <c r="C36" s="2">
        <v>1.03105944860082</v>
      </c>
      <c r="D36" s="2">
        <v>2.31119202480385</v>
      </c>
      <c r="E36" s="2">
        <v>3.22333548452195</v>
      </c>
      <c r="F36" s="2">
        <v>1.77515080224541</v>
      </c>
      <c r="G36" s="6"/>
      <c r="H36" s="1" t="s">
        <v>37</v>
      </c>
      <c r="I36" s="6" t="s">
        <v>41</v>
      </c>
      <c r="J36" s="6" t="s">
        <v>39</v>
      </c>
      <c r="K36" s="6" t="s">
        <v>40</v>
      </c>
      <c r="L36" s="6" t="s">
        <v>42</v>
      </c>
      <c r="N36" s="6"/>
    </row>
    <row r="37" spans="1:14">
      <c r="A37" s="6"/>
      <c r="B37" s="6"/>
      <c r="G37" s="6"/>
      <c r="H37" s="6"/>
      <c r="I37" s="6"/>
      <c r="J37" s="6"/>
      <c r="K37" s="6"/>
      <c r="L37" s="6"/>
      <c r="N37" s="6"/>
    </row>
    <row r="38" spans="1:14">
      <c r="A38" s="6"/>
      <c r="B38" s="6"/>
      <c r="C38" s="2">
        <v>0.730892158777626</v>
      </c>
      <c r="D38" s="2">
        <v>0.977636490977875</v>
      </c>
      <c r="E38" s="2">
        <v>0.932261293664631</v>
      </c>
      <c r="F38" s="2">
        <v>0.699281792421357</v>
      </c>
      <c r="G38" s="6"/>
      <c r="H38" s="1" t="s">
        <v>27</v>
      </c>
      <c r="I38" s="3">
        <v>1.049</v>
      </c>
      <c r="J38" s="3">
        <v>0.9572</v>
      </c>
      <c r="K38" s="3">
        <v>0.7201</v>
      </c>
      <c r="L38" s="3">
        <v>0.6744</v>
      </c>
      <c r="N38" s="6"/>
    </row>
    <row r="39" spans="1:14">
      <c r="A39" s="6"/>
      <c r="B39" s="6" t="s">
        <v>17</v>
      </c>
      <c r="C39" s="2">
        <v>0.906117759632191</v>
      </c>
      <c r="D39" s="2">
        <v>0.967202580881619</v>
      </c>
      <c r="E39" s="2">
        <v>0.694326853345518</v>
      </c>
      <c r="F39" s="2">
        <v>0.608183050156622</v>
      </c>
      <c r="G39" s="6"/>
      <c r="H39" s="1" t="s">
        <v>36</v>
      </c>
      <c r="I39" s="3">
        <v>0.23598</v>
      </c>
      <c r="J39" s="3">
        <v>0.0155</v>
      </c>
      <c r="K39" s="3">
        <v>0.1158</v>
      </c>
      <c r="L39" s="3">
        <v>0.03343</v>
      </c>
      <c r="N39" s="6"/>
    </row>
    <row r="40" spans="1:14">
      <c r="A40" s="6"/>
      <c r="B40" s="6"/>
      <c r="C40" s="2">
        <v>1.50999744879845</v>
      </c>
      <c r="D40" s="2">
        <v>0.926797788994046</v>
      </c>
      <c r="E40" s="2">
        <v>0.533604304201017</v>
      </c>
      <c r="F40" s="2">
        <v>0.715644831999026</v>
      </c>
      <c r="G40" s="6"/>
      <c r="H40" s="1" t="s">
        <v>37</v>
      </c>
      <c r="I40" s="6" t="s">
        <v>40</v>
      </c>
      <c r="J40" s="6" t="s">
        <v>40</v>
      </c>
      <c r="K40" s="6" t="s">
        <v>40</v>
      </c>
      <c r="L40" s="6" t="s">
        <v>40</v>
      </c>
      <c r="N40" s="6"/>
    </row>
    <row r="41" spans="1:14">
      <c r="A41" s="6"/>
      <c r="B41" s="6"/>
      <c r="G41" s="6"/>
      <c r="H41" s="6"/>
      <c r="I41" s="6"/>
      <c r="J41" s="6"/>
      <c r="K41" s="6"/>
      <c r="L41" s="6"/>
      <c r="N41" s="6"/>
    </row>
    <row r="42" spans="1:14">
      <c r="A42" s="6"/>
      <c r="B42" s="6"/>
      <c r="C42" s="2">
        <v>0.665451123544768</v>
      </c>
      <c r="D42" s="2">
        <v>1.10002608507279</v>
      </c>
      <c r="E42" s="2">
        <v>1.80062745870092</v>
      </c>
      <c r="F42" s="2">
        <v>2.07997584237839</v>
      </c>
      <c r="G42" s="6"/>
      <c r="H42" s="1" t="s">
        <v>27</v>
      </c>
      <c r="I42" s="3">
        <v>1.0493</v>
      </c>
      <c r="J42" s="3">
        <v>0.9375</v>
      </c>
      <c r="K42" s="3">
        <v>1.5334</v>
      </c>
      <c r="L42" s="3">
        <v>1.7631</v>
      </c>
      <c r="N42" s="6"/>
    </row>
    <row r="43" spans="1:14">
      <c r="A43" s="6"/>
      <c r="B43" s="6" t="s">
        <v>18</v>
      </c>
      <c r="C43" s="2">
        <v>1.0151170657376</v>
      </c>
      <c r="D43" s="2">
        <v>0.872992788401729</v>
      </c>
      <c r="E43" s="2">
        <v>1.01348164564624</v>
      </c>
      <c r="F43" s="2">
        <v>1.78013184791402</v>
      </c>
      <c r="G43" s="6"/>
      <c r="H43" s="1" t="s">
        <v>36</v>
      </c>
      <c r="I43" s="3">
        <v>0.23215</v>
      </c>
      <c r="J43" s="3">
        <v>0.08183</v>
      </c>
      <c r="K43" s="3">
        <v>0.25998</v>
      </c>
      <c r="L43" s="3">
        <v>0.18807</v>
      </c>
      <c r="N43" s="6"/>
    </row>
    <row r="44" spans="1:14">
      <c r="A44" s="6"/>
      <c r="B44" s="6"/>
      <c r="C44" s="2">
        <v>1.46744314799142</v>
      </c>
      <c r="D44" s="2">
        <v>0.839511660368044</v>
      </c>
      <c r="E44" s="2">
        <v>1.78598260967812</v>
      </c>
      <c r="F44" s="2">
        <v>1.42914898983412</v>
      </c>
      <c r="G44" s="6"/>
      <c r="H44" s="1" t="s">
        <v>37</v>
      </c>
      <c r="I44" s="6" t="s">
        <v>39</v>
      </c>
      <c r="J44" s="6" t="s">
        <v>39</v>
      </c>
      <c r="K44" s="6" t="s">
        <v>38</v>
      </c>
      <c r="L44" s="6" t="s">
        <v>40</v>
      </c>
      <c r="N44" s="6"/>
    </row>
    <row r="45" spans="1:14">
      <c r="A45" s="6"/>
      <c r="B45" s="6"/>
      <c r="G45" s="6"/>
      <c r="H45" s="6"/>
      <c r="I45" s="6"/>
      <c r="J45" s="6"/>
      <c r="K45" s="6"/>
      <c r="L45" s="6"/>
      <c r="N45" s="6"/>
    </row>
    <row r="46" spans="1:14">
      <c r="A46" s="6"/>
      <c r="B46" s="6"/>
      <c r="C46" s="2">
        <v>1.52975923776192</v>
      </c>
      <c r="D46" s="2">
        <v>0.731141655694931</v>
      </c>
      <c r="E46" s="1">
        <v>0.515154845542117</v>
      </c>
      <c r="F46" s="2">
        <v>0.366512027868167</v>
      </c>
      <c r="G46" s="6"/>
      <c r="H46" s="1" t="s">
        <v>27</v>
      </c>
      <c r="I46" s="3">
        <v>1.0493</v>
      </c>
      <c r="J46" s="3">
        <v>0.6477</v>
      </c>
      <c r="K46" s="3">
        <v>0.4575</v>
      </c>
      <c r="L46" s="3">
        <v>0.4652</v>
      </c>
      <c r="N46" s="6"/>
    </row>
    <row r="47" spans="1:14">
      <c r="A47" s="6"/>
      <c r="B47" s="6" t="s">
        <v>19</v>
      </c>
      <c r="C47" s="2">
        <v>0.880929878148286</v>
      </c>
      <c r="D47" s="2">
        <v>0.681342664422672</v>
      </c>
      <c r="E47" s="1">
        <v>0.402441166097522</v>
      </c>
      <c r="F47" s="2">
        <v>0.498804004436607</v>
      </c>
      <c r="G47" s="6"/>
      <c r="H47" s="1" t="s">
        <v>36</v>
      </c>
      <c r="I47" s="3">
        <v>0.24377</v>
      </c>
      <c r="J47" s="3">
        <v>0.06031</v>
      </c>
      <c r="K47" s="3">
        <v>0.03256</v>
      </c>
      <c r="L47" s="3">
        <v>0.0502</v>
      </c>
      <c r="N47" s="6"/>
    </row>
    <row r="48" spans="1:14">
      <c r="A48" s="6"/>
      <c r="B48" s="6"/>
      <c r="C48" s="2">
        <v>0.73730416796335</v>
      </c>
      <c r="D48" s="2">
        <v>0.530522122630805</v>
      </c>
      <c r="E48" s="1">
        <v>0.454848882340181</v>
      </c>
      <c r="F48" s="2">
        <v>0.530425266826346</v>
      </c>
      <c r="G48" s="6"/>
      <c r="H48" s="1" t="s">
        <v>37</v>
      </c>
      <c r="I48" s="6" t="s">
        <v>40</v>
      </c>
      <c r="J48" s="6" t="s">
        <v>38</v>
      </c>
      <c r="K48" s="6" t="s">
        <v>39</v>
      </c>
      <c r="L48" s="6" t="s">
        <v>39</v>
      </c>
      <c r="N48" s="6"/>
    </row>
  </sheetData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8"/>
  <sheetViews>
    <sheetView topLeftCell="A19" workbookViewId="0">
      <selection activeCell="D15" sqref="D15"/>
    </sheetView>
  </sheetViews>
  <sheetFormatPr defaultColWidth="9" defaultRowHeight="14.25"/>
  <cols>
    <col min="1" max="2" width="9" style="1"/>
    <col min="3" max="6" width="9.375" style="2" customWidth="1"/>
    <col min="7" max="7" width="9" style="2"/>
    <col min="8" max="12" width="9" style="1"/>
    <col min="13" max="13" width="9" style="3"/>
    <col min="14" max="14" width="9" style="1"/>
    <col min="15" max="22" width="9" style="3"/>
    <col min="23" max="16384" width="9" style="1"/>
  </cols>
  <sheetData>
    <row r="1" spans="1:22">
      <c r="A1" s="4" t="s">
        <v>46</v>
      </c>
      <c r="B1" s="4" t="s">
        <v>34</v>
      </c>
      <c r="C1" s="2" t="s">
        <v>0</v>
      </c>
      <c r="D1" s="2" t="s">
        <v>1</v>
      </c>
      <c r="E1" s="2" t="s">
        <v>6</v>
      </c>
      <c r="F1" s="2" t="s">
        <v>7</v>
      </c>
      <c r="G1" s="5"/>
      <c r="H1" s="4"/>
      <c r="I1" s="6" t="s">
        <v>0</v>
      </c>
      <c r="J1" s="6" t="s">
        <v>1</v>
      </c>
      <c r="K1" s="6" t="s">
        <v>6</v>
      </c>
      <c r="L1" s="6" t="s">
        <v>7</v>
      </c>
      <c r="M1" s="7"/>
      <c r="N1" s="4"/>
      <c r="O1" s="3" t="s">
        <v>35</v>
      </c>
      <c r="P1" s="3" t="s">
        <v>35</v>
      </c>
      <c r="Q1" s="3" t="s">
        <v>21</v>
      </c>
      <c r="R1" s="3" t="s">
        <v>21</v>
      </c>
      <c r="S1" s="3" t="s">
        <v>31</v>
      </c>
      <c r="T1" s="3" t="s">
        <v>31</v>
      </c>
      <c r="U1" s="3" t="s">
        <v>32</v>
      </c>
      <c r="V1" s="3" t="s">
        <v>32</v>
      </c>
    </row>
    <row r="2" spans="1:22">
      <c r="A2" s="6"/>
      <c r="B2" s="6"/>
      <c r="C2" s="2">
        <v>1.39069184782685</v>
      </c>
      <c r="D2" s="2">
        <v>0.277448513193618</v>
      </c>
      <c r="E2" s="2">
        <v>0.0762409375674351</v>
      </c>
      <c r="F2" s="2">
        <v>0.0302491760849485</v>
      </c>
      <c r="H2" s="1" t="s">
        <v>27</v>
      </c>
      <c r="I2" s="3">
        <v>1.0996</v>
      </c>
      <c r="J2" s="3">
        <v>0.1736</v>
      </c>
      <c r="K2" s="3">
        <v>0.3406</v>
      </c>
      <c r="L2" s="3">
        <v>0.0977</v>
      </c>
      <c r="N2" s="6" t="s">
        <v>8</v>
      </c>
      <c r="O2" s="3">
        <v>1.0996</v>
      </c>
      <c r="P2" s="3">
        <v>0.29019</v>
      </c>
      <c r="Q2" s="3">
        <v>0.1736</v>
      </c>
      <c r="R2" s="3">
        <v>0.05197</v>
      </c>
      <c r="S2" s="3">
        <v>0.3406</v>
      </c>
      <c r="T2" s="3">
        <v>0.18577</v>
      </c>
      <c r="U2" s="3">
        <v>0.0977</v>
      </c>
      <c r="V2" s="3">
        <v>0.0658</v>
      </c>
    </row>
    <row r="3" spans="1:22">
      <c r="A3" s="6"/>
      <c r="B3" s="6" t="s">
        <v>8</v>
      </c>
      <c r="C3" s="2">
        <v>1.38884634923755</v>
      </c>
      <c r="D3" s="2">
        <v>0.125794981286508</v>
      </c>
      <c r="E3" s="2">
        <v>0.246565412718876</v>
      </c>
      <c r="F3" s="2">
        <v>0.033529092974155</v>
      </c>
      <c r="H3" s="1" t="s">
        <v>36</v>
      </c>
      <c r="I3" s="3">
        <v>0.29019</v>
      </c>
      <c r="J3" s="3">
        <v>0.05197</v>
      </c>
      <c r="K3" s="3">
        <v>0.18577</v>
      </c>
      <c r="L3" s="3">
        <v>0.0658</v>
      </c>
      <c r="N3" s="6" t="s">
        <v>9</v>
      </c>
      <c r="O3" s="3">
        <v>1.0271</v>
      </c>
      <c r="P3" s="3">
        <v>0.17066</v>
      </c>
      <c r="Q3" s="3">
        <v>3.5816</v>
      </c>
      <c r="R3" s="3">
        <v>0.28293</v>
      </c>
      <c r="S3" s="3">
        <v>2.0117</v>
      </c>
      <c r="T3" s="3">
        <v>0.191</v>
      </c>
      <c r="U3" s="3">
        <v>0.7779</v>
      </c>
      <c r="V3" s="3">
        <v>0.04274</v>
      </c>
    </row>
    <row r="4" spans="1:22">
      <c r="A4" s="6"/>
      <c r="B4" s="6"/>
      <c r="C4" s="2">
        <v>0.51920425068531</v>
      </c>
      <c r="D4" s="2">
        <v>0.117617199016686</v>
      </c>
      <c r="E4" s="2">
        <v>0.698853361661667</v>
      </c>
      <c r="F4" s="2">
        <v>0.229262605977144</v>
      </c>
      <c r="H4" s="1" t="s">
        <v>37</v>
      </c>
      <c r="I4" s="6" t="s">
        <v>40</v>
      </c>
      <c r="J4" s="6" t="s">
        <v>39</v>
      </c>
      <c r="K4" s="6" t="s">
        <v>39</v>
      </c>
      <c r="L4" s="6" t="s">
        <v>39</v>
      </c>
      <c r="N4" s="6" t="s">
        <v>10</v>
      </c>
      <c r="O4" s="3">
        <v>1.0413</v>
      </c>
      <c r="P4" s="3">
        <v>0.31969</v>
      </c>
      <c r="Q4" s="3">
        <v>2.1219</v>
      </c>
      <c r="R4" s="3">
        <v>0.02886</v>
      </c>
      <c r="S4" s="3">
        <v>0.6091</v>
      </c>
      <c r="T4" s="3">
        <v>0.0793</v>
      </c>
      <c r="U4" s="3">
        <v>0.242</v>
      </c>
      <c r="V4" s="3">
        <v>0.01357</v>
      </c>
    </row>
    <row r="5" spans="1:22">
      <c r="A5" s="6"/>
      <c r="B5" s="6"/>
      <c r="H5" s="6"/>
      <c r="I5" s="6"/>
      <c r="J5" s="6"/>
      <c r="K5" s="6"/>
      <c r="L5" s="6"/>
      <c r="N5" s="6" t="s">
        <v>11</v>
      </c>
      <c r="O5" s="3">
        <v>1.0477</v>
      </c>
      <c r="P5" s="3">
        <v>0.27298</v>
      </c>
      <c r="Q5" s="3">
        <v>2.902</v>
      </c>
      <c r="R5" s="3">
        <v>0.34935</v>
      </c>
      <c r="S5" s="3">
        <v>2.4289</v>
      </c>
      <c r="T5" s="3">
        <v>0.25723</v>
      </c>
      <c r="U5" s="3">
        <v>1.7656</v>
      </c>
      <c r="V5" s="3">
        <v>0.22656</v>
      </c>
    </row>
    <row r="6" spans="1:22">
      <c r="A6" s="6"/>
      <c r="B6" s="6"/>
      <c r="C6" s="2">
        <v>0.807918751086996</v>
      </c>
      <c r="D6" s="2">
        <v>4.0892990232024</v>
      </c>
      <c r="E6" s="2">
        <v>2.28869827737299</v>
      </c>
      <c r="F6" s="2">
        <v>0.857953271094195</v>
      </c>
      <c r="H6" s="1" t="s">
        <v>27</v>
      </c>
      <c r="I6" s="3">
        <v>1.0271</v>
      </c>
      <c r="J6" s="3">
        <v>3.5816</v>
      </c>
      <c r="K6" s="3">
        <v>2.0117</v>
      </c>
      <c r="L6" s="3">
        <v>0.7779</v>
      </c>
      <c r="N6" s="6" t="s">
        <v>12</v>
      </c>
      <c r="O6" s="3">
        <v>1.0055</v>
      </c>
      <c r="P6" s="3">
        <v>0.05489</v>
      </c>
      <c r="Q6" s="3">
        <v>1.9575</v>
      </c>
      <c r="R6" s="3">
        <v>0.13134</v>
      </c>
      <c r="S6" s="3">
        <v>0.9139</v>
      </c>
      <c r="T6" s="3">
        <v>0.16451</v>
      </c>
      <c r="U6" s="3">
        <v>0.3579</v>
      </c>
      <c r="V6" s="3">
        <v>0.03335</v>
      </c>
    </row>
    <row r="7" spans="1:22">
      <c r="A7" s="6"/>
      <c r="B7" s="6" t="s">
        <v>9</v>
      </c>
      <c r="C7" s="2">
        <v>1.36328636419437</v>
      </c>
      <c r="D7" s="2">
        <v>4.97251326512141</v>
      </c>
      <c r="E7" s="2">
        <v>2.10098039295282</v>
      </c>
      <c r="F7" s="2">
        <v>0.763954792532191</v>
      </c>
      <c r="H7" s="1" t="s">
        <v>36</v>
      </c>
      <c r="I7" s="3">
        <v>0.17066</v>
      </c>
      <c r="J7" s="3">
        <v>0.28293</v>
      </c>
      <c r="K7" s="3">
        <v>0.191</v>
      </c>
      <c r="L7" s="3">
        <v>0.04274</v>
      </c>
      <c r="N7" s="6" t="s">
        <v>13</v>
      </c>
      <c r="O7" s="3">
        <v>1.0581</v>
      </c>
      <c r="P7" s="3">
        <v>0.26584</v>
      </c>
      <c r="Q7" s="3">
        <v>2.5502</v>
      </c>
      <c r="R7" s="3">
        <v>0.63464</v>
      </c>
      <c r="S7" s="3">
        <v>0.9878</v>
      </c>
      <c r="T7" s="3">
        <v>0.21759</v>
      </c>
      <c r="U7" s="3">
        <v>0.0519</v>
      </c>
      <c r="V7" s="3">
        <v>0.01813</v>
      </c>
    </row>
    <row r="8" spans="1:22">
      <c r="A8" s="6"/>
      <c r="B8" s="6"/>
      <c r="C8" s="2">
        <v>0.910080184094561</v>
      </c>
      <c r="D8" s="2">
        <v>1.68305498030064</v>
      </c>
      <c r="E8" s="2">
        <v>1.64538415289866</v>
      </c>
      <c r="F8" s="2">
        <v>0.711899209095818</v>
      </c>
      <c r="H8" s="1" t="s">
        <v>37</v>
      </c>
      <c r="I8" s="6" t="s">
        <v>39</v>
      </c>
      <c r="J8" s="6" t="s">
        <v>40</v>
      </c>
      <c r="K8" s="6" t="s">
        <v>38</v>
      </c>
      <c r="L8" s="6" t="s">
        <v>39</v>
      </c>
      <c r="N8" s="6" t="s">
        <v>14</v>
      </c>
      <c r="O8" s="3">
        <v>1.005</v>
      </c>
      <c r="P8" s="3">
        <v>0.05366</v>
      </c>
      <c r="Q8" s="3">
        <v>2.7615</v>
      </c>
      <c r="R8" s="3">
        <v>0.14655</v>
      </c>
      <c r="S8" s="3">
        <v>1.4111</v>
      </c>
      <c r="T8" s="3">
        <v>0.02358</v>
      </c>
      <c r="U8" s="3">
        <v>0.0733</v>
      </c>
      <c r="V8" s="3">
        <v>0.0102</v>
      </c>
    </row>
    <row r="9" spans="1:22">
      <c r="A9" s="6"/>
      <c r="B9" s="6"/>
      <c r="H9" s="6"/>
      <c r="I9" s="6"/>
      <c r="J9" s="6"/>
      <c r="K9" s="6"/>
      <c r="L9" s="6"/>
      <c r="N9" s="6" t="s">
        <v>15</v>
      </c>
      <c r="O9" s="3">
        <v>1.0009</v>
      </c>
      <c r="P9" s="3">
        <v>0.05572</v>
      </c>
      <c r="Q9" s="3">
        <v>2.3893</v>
      </c>
      <c r="R9" s="3">
        <v>0.28224</v>
      </c>
      <c r="S9" s="3">
        <v>0.9562</v>
      </c>
      <c r="T9" s="3">
        <v>0.0384</v>
      </c>
      <c r="U9" s="3">
        <v>0.4445</v>
      </c>
      <c r="V9" s="3">
        <v>0.03301</v>
      </c>
    </row>
    <row r="10" spans="1:22">
      <c r="A10" s="6"/>
      <c r="B10" s="6"/>
      <c r="C10" s="2">
        <v>0.796882912353381</v>
      </c>
      <c r="D10" s="2">
        <v>2.13486056514391</v>
      </c>
      <c r="E10" s="2">
        <v>0.595537653982273</v>
      </c>
      <c r="F10" s="2">
        <v>0.222432612251604</v>
      </c>
      <c r="H10" s="1" t="s">
        <v>27</v>
      </c>
      <c r="I10" s="3">
        <v>1.0413</v>
      </c>
      <c r="J10" s="3">
        <v>2.1219</v>
      </c>
      <c r="K10" s="3">
        <v>0.6091</v>
      </c>
      <c r="L10" s="3">
        <v>0.242</v>
      </c>
      <c r="N10" s="6" t="s">
        <v>16</v>
      </c>
      <c r="O10" s="3">
        <v>0.9989</v>
      </c>
      <c r="P10" s="3">
        <v>0.02436</v>
      </c>
      <c r="Q10" s="3">
        <v>1.676</v>
      </c>
      <c r="R10" s="3">
        <v>0.31571</v>
      </c>
      <c r="S10" s="3">
        <v>2.7773</v>
      </c>
      <c r="T10" s="3">
        <v>0.29607</v>
      </c>
      <c r="U10" s="3">
        <v>1.5226</v>
      </c>
      <c r="V10" s="3">
        <v>0.18126</v>
      </c>
    </row>
    <row r="11" spans="1:22">
      <c r="A11" s="6"/>
      <c r="B11" s="6" t="s">
        <v>10</v>
      </c>
      <c r="C11" s="2">
        <v>1.67513862182611</v>
      </c>
      <c r="D11" s="2">
        <v>2.06676399679907</v>
      </c>
      <c r="E11" s="2">
        <v>0.479110218603825</v>
      </c>
      <c r="F11" s="2">
        <v>0.235525003920818</v>
      </c>
      <c r="H11" s="1" t="s">
        <v>36</v>
      </c>
      <c r="I11" s="3">
        <v>0.31969</v>
      </c>
      <c r="J11" s="3">
        <v>0.02886</v>
      </c>
      <c r="K11" s="3">
        <v>0.0793</v>
      </c>
      <c r="L11" s="3">
        <v>0.01357</v>
      </c>
      <c r="N11" s="6" t="s">
        <v>17</v>
      </c>
      <c r="O11" s="3">
        <v>1.049</v>
      </c>
      <c r="P11" s="3">
        <v>0.23598</v>
      </c>
      <c r="Q11" s="3">
        <v>0.817</v>
      </c>
      <c r="R11" s="3">
        <v>0.19498</v>
      </c>
      <c r="S11" s="3">
        <v>0.841</v>
      </c>
      <c r="T11" s="3">
        <v>0.14191</v>
      </c>
      <c r="U11" s="3">
        <v>0.5088</v>
      </c>
      <c r="V11" s="3">
        <v>0.01621</v>
      </c>
    </row>
    <row r="12" spans="1:22">
      <c r="A12" s="6"/>
      <c r="B12" s="6"/>
      <c r="C12" s="2">
        <v>0.651777792690354</v>
      </c>
      <c r="D12" s="2">
        <v>2.16421639343585</v>
      </c>
      <c r="E12" s="2">
        <v>0.752795930521991</v>
      </c>
      <c r="F12" s="2">
        <v>0.268092307165962</v>
      </c>
      <c r="H12" s="1" t="s">
        <v>37</v>
      </c>
      <c r="I12" s="6" t="s">
        <v>39</v>
      </c>
      <c r="J12" s="6" t="s">
        <v>40</v>
      </c>
      <c r="K12" s="6" t="s">
        <v>43</v>
      </c>
      <c r="L12" s="6" t="s">
        <v>42</v>
      </c>
      <c r="N12" s="6" t="s">
        <v>18</v>
      </c>
      <c r="O12" s="3">
        <v>1.0493</v>
      </c>
      <c r="P12" s="3">
        <v>0.23215</v>
      </c>
      <c r="Q12" s="3">
        <v>0.9771</v>
      </c>
      <c r="R12" s="3">
        <v>0.12701</v>
      </c>
      <c r="S12" s="3">
        <v>1.0568</v>
      </c>
      <c r="T12" s="3">
        <v>0.15182</v>
      </c>
      <c r="U12" s="3">
        <v>0.8598</v>
      </c>
      <c r="V12" s="3">
        <v>0.08306</v>
      </c>
    </row>
    <row r="13" spans="1:22">
      <c r="A13" s="6"/>
      <c r="B13" s="6"/>
      <c r="H13" s="6"/>
      <c r="I13" s="6"/>
      <c r="J13" s="6"/>
      <c r="K13" s="6"/>
      <c r="L13" s="6"/>
      <c r="N13" s="6" t="s">
        <v>19</v>
      </c>
      <c r="O13" s="3">
        <v>1.0493</v>
      </c>
      <c r="P13" s="3">
        <v>0.24377</v>
      </c>
      <c r="Q13" s="3">
        <v>1.4391</v>
      </c>
      <c r="R13" s="3">
        <v>0.01139</v>
      </c>
      <c r="S13" s="3">
        <v>1.141</v>
      </c>
      <c r="T13" s="3">
        <v>0.15668</v>
      </c>
      <c r="U13" s="3">
        <v>0.3602</v>
      </c>
      <c r="V13" s="3">
        <v>0.01914</v>
      </c>
    </row>
    <row r="14" spans="1:14">
      <c r="A14" s="6"/>
      <c r="B14" s="6"/>
      <c r="C14" s="2">
        <v>0.501802774381399</v>
      </c>
      <c r="D14" s="2">
        <v>3.56519714895001</v>
      </c>
      <c r="E14" s="2">
        <v>2.30698106769299</v>
      </c>
      <c r="F14" s="2">
        <v>1.55991683558497</v>
      </c>
      <c r="H14" s="1" t="s">
        <v>27</v>
      </c>
      <c r="I14" s="3">
        <v>1.0477</v>
      </c>
      <c r="J14" s="3">
        <v>2.902</v>
      </c>
      <c r="K14" s="3">
        <v>2.4289</v>
      </c>
      <c r="L14" s="3">
        <v>1.7656</v>
      </c>
      <c r="N14" s="6"/>
    </row>
    <row r="15" spans="1:14">
      <c r="A15" s="6"/>
      <c r="B15" s="6" t="s">
        <v>11</v>
      </c>
      <c r="C15" s="2">
        <v>1.31641766782093</v>
      </c>
      <c r="D15" s="2">
        <v>1.81176339632721</v>
      </c>
      <c r="E15" s="2">
        <v>2.92273794213256</v>
      </c>
      <c r="F15" s="2">
        <v>2.21809872234063</v>
      </c>
      <c r="H15" s="1" t="s">
        <v>36</v>
      </c>
      <c r="I15" s="3">
        <v>0.27298</v>
      </c>
      <c r="J15" s="3">
        <v>0.34935</v>
      </c>
      <c r="K15" s="3">
        <v>0.25723</v>
      </c>
      <c r="L15" s="3">
        <v>0.22656</v>
      </c>
      <c r="N15" s="6"/>
    </row>
    <row r="16" spans="1:14">
      <c r="A16" s="6"/>
      <c r="B16" s="6"/>
      <c r="C16" s="2">
        <v>1.32500939943616</v>
      </c>
      <c r="D16" s="2">
        <v>3.32893577097724</v>
      </c>
      <c r="E16" s="2">
        <v>2.05706522558164</v>
      </c>
      <c r="F16" s="2">
        <v>1.51879316867589</v>
      </c>
      <c r="H16" s="1" t="s">
        <v>37</v>
      </c>
      <c r="I16" s="6" t="s">
        <v>39</v>
      </c>
      <c r="J16" s="6" t="s">
        <v>40</v>
      </c>
      <c r="K16" s="6" t="s">
        <v>40</v>
      </c>
      <c r="L16" s="6" t="s">
        <v>38</v>
      </c>
      <c r="N16" s="6"/>
    </row>
    <row r="17" spans="1:14">
      <c r="A17" s="6"/>
      <c r="B17" s="6"/>
      <c r="H17" s="6"/>
      <c r="I17" s="6"/>
      <c r="J17" s="6"/>
      <c r="K17" s="6"/>
      <c r="L17" s="6"/>
      <c r="N17" s="6"/>
    </row>
    <row r="18" spans="1:14">
      <c r="A18" s="6"/>
      <c r="B18" s="6"/>
      <c r="C18" s="2">
        <v>1.03833288742551</v>
      </c>
      <c r="D18" s="2">
        <v>2.01673792867373</v>
      </c>
      <c r="E18" s="2">
        <v>1.07031770066244</v>
      </c>
      <c r="F18" s="2">
        <v>0.303956054635344</v>
      </c>
      <c r="H18" s="1" t="s">
        <v>27</v>
      </c>
      <c r="I18" s="3">
        <v>1.0055</v>
      </c>
      <c r="J18" s="3">
        <v>1.9575</v>
      </c>
      <c r="K18" s="3">
        <v>0.9139</v>
      </c>
      <c r="L18" s="3">
        <v>0.3579</v>
      </c>
      <c r="N18" s="6"/>
    </row>
    <row r="19" spans="1:14">
      <c r="A19" s="6"/>
      <c r="B19" s="6" t="s">
        <v>12</v>
      </c>
      <c r="C19" s="2">
        <v>0.898321483364942</v>
      </c>
      <c r="D19" s="2">
        <v>1.70619455615358</v>
      </c>
      <c r="E19" s="2">
        <v>1.08631851665891</v>
      </c>
      <c r="F19" s="2">
        <v>0.418842590437562</v>
      </c>
      <c r="H19" s="1" t="s">
        <v>36</v>
      </c>
      <c r="I19" s="3">
        <v>0.05489</v>
      </c>
      <c r="J19" s="3">
        <v>0.13134</v>
      </c>
      <c r="K19" s="3">
        <v>0.16451</v>
      </c>
      <c r="L19" s="3">
        <v>0.03335</v>
      </c>
      <c r="N19" s="6"/>
    </row>
    <row r="20" spans="1:14">
      <c r="A20" s="6"/>
      <c r="B20" s="6"/>
      <c r="C20" s="2">
        <v>1.07974191077159</v>
      </c>
      <c r="D20" s="2">
        <v>2.14943550887105</v>
      </c>
      <c r="E20" s="2">
        <v>0.584977583771061</v>
      </c>
      <c r="F20" s="2">
        <v>0.350829491521276</v>
      </c>
      <c r="H20" s="1" t="s">
        <v>37</v>
      </c>
      <c r="I20" s="6" t="s">
        <v>39</v>
      </c>
      <c r="J20" s="6" t="s">
        <v>40</v>
      </c>
      <c r="K20" s="6" t="s">
        <v>39</v>
      </c>
      <c r="L20" s="6" t="s">
        <v>42</v>
      </c>
      <c r="N20" s="6"/>
    </row>
    <row r="21" spans="1:14">
      <c r="A21" s="6"/>
      <c r="B21" s="6"/>
      <c r="H21" s="6"/>
      <c r="I21" s="6"/>
      <c r="J21" s="6"/>
      <c r="K21" s="6"/>
      <c r="L21" s="6"/>
      <c r="N21" s="6"/>
    </row>
    <row r="22" spans="1:14">
      <c r="A22" s="6"/>
      <c r="B22" s="6"/>
      <c r="C22" s="2">
        <v>0.879934871057683</v>
      </c>
      <c r="D22" s="2">
        <v>3.60126375405709</v>
      </c>
      <c r="E22" s="2">
        <v>0.789120689807308</v>
      </c>
      <c r="F22" s="2">
        <v>0.0335281408239637</v>
      </c>
      <c r="H22" s="1" t="s">
        <v>27</v>
      </c>
      <c r="I22" s="3">
        <v>1.0581</v>
      </c>
      <c r="J22" s="3">
        <v>2.5502</v>
      </c>
      <c r="K22" s="3">
        <v>0.9878</v>
      </c>
      <c r="L22" s="3">
        <v>0.0519</v>
      </c>
      <c r="N22" s="6"/>
    </row>
    <row r="23" spans="1:14">
      <c r="A23" s="6"/>
      <c r="B23" s="6" t="s">
        <v>13</v>
      </c>
      <c r="C23" s="2">
        <v>1.58105385228604</v>
      </c>
      <c r="D23" s="2">
        <v>2.64093154372892</v>
      </c>
      <c r="E23" s="2">
        <v>0.751746354153086</v>
      </c>
      <c r="F23" s="2">
        <v>0.0881431480118945</v>
      </c>
      <c r="H23" s="1" t="s">
        <v>36</v>
      </c>
      <c r="I23" s="3">
        <v>0.26584</v>
      </c>
      <c r="J23" s="3">
        <v>0.63464</v>
      </c>
      <c r="K23" s="3">
        <v>0.21759</v>
      </c>
      <c r="L23" s="3">
        <v>0.01813</v>
      </c>
      <c r="N23" s="6"/>
    </row>
    <row r="24" spans="1:14">
      <c r="A24" s="6"/>
      <c r="B24" s="6"/>
      <c r="C24" s="2">
        <v>0.713440530080425</v>
      </c>
      <c r="D24" s="2">
        <v>1.40841648671357</v>
      </c>
      <c r="E24" s="2">
        <v>1.42239077348923</v>
      </c>
      <c r="F24" s="2">
        <v>0.0339915130094187</v>
      </c>
      <c r="H24" s="1" t="s">
        <v>37</v>
      </c>
      <c r="I24" s="6" t="s">
        <v>39</v>
      </c>
      <c r="J24" s="6" t="s">
        <v>40</v>
      </c>
      <c r="K24" s="6" t="s">
        <v>39</v>
      </c>
      <c r="L24" s="6" t="s">
        <v>39</v>
      </c>
      <c r="N24" s="6"/>
    </row>
    <row r="25" spans="1:14">
      <c r="A25" s="6"/>
      <c r="B25" s="6"/>
      <c r="H25" s="6"/>
      <c r="I25" s="6"/>
      <c r="J25" s="6"/>
      <c r="K25" s="6"/>
      <c r="L25" s="6"/>
      <c r="N25" s="6"/>
    </row>
    <row r="26" spans="1:14">
      <c r="A26" s="6"/>
      <c r="B26" s="6"/>
      <c r="C26" s="2">
        <v>0.973357324133639</v>
      </c>
      <c r="D26" s="2">
        <v>2.85511204494446</v>
      </c>
      <c r="E26" s="2">
        <v>1.3640803422353</v>
      </c>
      <c r="F26" s="2">
        <v>0.0730150369277267</v>
      </c>
      <c r="H26" s="1" t="s">
        <v>27</v>
      </c>
      <c r="I26" s="3">
        <v>1.005</v>
      </c>
      <c r="J26" s="3">
        <v>2.7615</v>
      </c>
      <c r="K26" s="3">
        <v>1.4111</v>
      </c>
      <c r="L26" s="3">
        <v>0.0733</v>
      </c>
      <c r="N26" s="6"/>
    </row>
    <row r="27" spans="1:14">
      <c r="A27" s="6"/>
      <c r="B27" s="6" t="s">
        <v>14</v>
      </c>
      <c r="C27" s="2">
        <v>1.1096095024359</v>
      </c>
      <c r="D27" s="2">
        <v>2.95517842609173</v>
      </c>
      <c r="E27" s="2">
        <v>1.43806141493697</v>
      </c>
      <c r="F27" s="2">
        <v>0.0910722006832807</v>
      </c>
      <c r="H27" s="1" t="s">
        <v>36</v>
      </c>
      <c r="I27" s="3">
        <v>0.05366</v>
      </c>
      <c r="J27" s="3">
        <v>0.14655</v>
      </c>
      <c r="K27" s="3">
        <v>0.02358</v>
      </c>
      <c r="L27" s="3">
        <v>0.0102</v>
      </c>
      <c r="N27" s="6"/>
    </row>
    <row r="28" spans="1:14">
      <c r="A28" s="6"/>
      <c r="B28" s="6"/>
      <c r="C28" s="2">
        <v>0.932002160774963</v>
      </c>
      <c r="D28" s="2">
        <v>2.47410894106014</v>
      </c>
      <c r="E28" s="2">
        <v>1.4310724478991</v>
      </c>
      <c r="F28" s="2">
        <v>0.055751055496676</v>
      </c>
      <c r="H28" s="1" t="s">
        <v>37</v>
      </c>
      <c r="I28" s="6" t="s">
        <v>42</v>
      </c>
      <c r="J28" s="6" t="s">
        <v>40</v>
      </c>
      <c r="K28" s="6" t="s">
        <v>39</v>
      </c>
      <c r="L28" s="6" t="s">
        <v>41</v>
      </c>
      <c r="N28" s="6"/>
    </row>
    <row r="29" spans="1:14">
      <c r="A29" s="6"/>
      <c r="B29" s="6"/>
      <c r="H29" s="6"/>
      <c r="I29" s="6"/>
      <c r="J29" s="6"/>
      <c r="K29" s="6"/>
      <c r="L29" s="6"/>
      <c r="N29" s="6"/>
    </row>
    <row r="30" spans="1:14">
      <c r="A30" s="6"/>
      <c r="B30" s="6"/>
      <c r="C30" s="2">
        <v>0.999333986829404</v>
      </c>
      <c r="D30" s="2">
        <v>2.71303102945939</v>
      </c>
      <c r="E30" s="2">
        <v>0.991643803556465</v>
      </c>
      <c r="F30" s="2">
        <v>0.483310644573261</v>
      </c>
      <c r="H30" s="1" t="s">
        <v>27</v>
      </c>
      <c r="I30" s="3">
        <v>1.0009</v>
      </c>
      <c r="J30" s="3">
        <v>2.3893</v>
      </c>
      <c r="K30" s="3">
        <v>0.9562</v>
      </c>
      <c r="L30" s="3">
        <v>0.4445</v>
      </c>
      <c r="N30" s="6"/>
    </row>
    <row r="31" spans="1:14">
      <c r="A31" s="6"/>
      <c r="B31" s="6" t="s">
        <v>15</v>
      </c>
      <c r="C31" s="2">
        <v>0.905250052126319</v>
      </c>
      <c r="D31" s="2">
        <v>2.62786079648041</v>
      </c>
      <c r="E31" s="2">
        <v>0.997564960548974</v>
      </c>
      <c r="F31" s="2">
        <v>0.47132138630542</v>
      </c>
      <c r="H31" s="1" t="s">
        <v>36</v>
      </c>
      <c r="I31" s="3">
        <v>0.05572</v>
      </c>
      <c r="J31" s="3">
        <v>0.28224</v>
      </c>
      <c r="K31" s="3">
        <v>0.0384</v>
      </c>
      <c r="L31" s="3">
        <v>0.03301</v>
      </c>
      <c r="N31" s="6"/>
    </row>
    <row r="32" spans="1:14">
      <c r="A32" s="6"/>
      <c r="B32" s="6"/>
      <c r="C32" s="2">
        <v>1.09825427289536</v>
      </c>
      <c r="D32" s="2">
        <v>1.82694452940729</v>
      </c>
      <c r="E32" s="2">
        <v>0.879520229327434</v>
      </c>
      <c r="F32" s="2">
        <v>0.378817930118486</v>
      </c>
      <c r="H32" s="1" t="s">
        <v>37</v>
      </c>
      <c r="I32" s="1" t="s">
        <v>39</v>
      </c>
      <c r="J32" s="1" t="s">
        <v>40</v>
      </c>
      <c r="K32" s="1" t="s">
        <v>39</v>
      </c>
      <c r="L32" s="1" t="s">
        <v>42</v>
      </c>
      <c r="N32" s="6"/>
    </row>
    <row r="33" spans="1:14">
      <c r="A33" s="6"/>
      <c r="B33" s="6"/>
      <c r="H33" s="6"/>
      <c r="I33" s="6"/>
      <c r="J33" s="6"/>
      <c r="K33" s="6"/>
      <c r="L33" s="6"/>
      <c r="N33" s="6"/>
    </row>
    <row r="34" spans="1:14">
      <c r="A34" s="6"/>
      <c r="B34" s="6"/>
      <c r="C34" s="2">
        <v>1.01458002342296</v>
      </c>
      <c r="D34" s="2">
        <v>2.12025718537416</v>
      </c>
      <c r="E34" s="2">
        <v>3.25690092176693</v>
      </c>
      <c r="F34" s="2">
        <v>1.67718623220386</v>
      </c>
      <c r="H34" s="1" t="s">
        <v>27</v>
      </c>
      <c r="I34" s="3">
        <v>0.9989</v>
      </c>
      <c r="J34" s="3">
        <v>1.676</v>
      </c>
      <c r="K34" s="3">
        <v>2.7773</v>
      </c>
      <c r="L34" s="3">
        <v>1.5226</v>
      </c>
      <c r="N34" s="6"/>
    </row>
    <row r="35" spans="1:14">
      <c r="A35" s="6"/>
      <c r="B35" s="6" t="s">
        <v>16</v>
      </c>
      <c r="C35" s="2">
        <v>0.951146317296245</v>
      </c>
      <c r="D35" s="2">
        <v>1.06527921173005</v>
      </c>
      <c r="E35" s="2">
        <v>2.83823950785898</v>
      </c>
      <c r="F35" s="2">
        <v>1.72928893584236</v>
      </c>
      <c r="H35" s="1" t="s">
        <v>36</v>
      </c>
      <c r="I35" s="3">
        <v>0.02436</v>
      </c>
      <c r="J35" s="3">
        <v>0.31571</v>
      </c>
      <c r="K35" s="3">
        <v>0.29607</v>
      </c>
      <c r="L35" s="3">
        <v>0.18126</v>
      </c>
      <c r="N35" s="6"/>
    </row>
    <row r="36" spans="1:14">
      <c r="A36" s="6"/>
      <c r="B36" s="6"/>
      <c r="C36" s="2">
        <v>1.03105944860082</v>
      </c>
      <c r="D36" s="2">
        <v>1.842389071698</v>
      </c>
      <c r="E36" s="2">
        <v>2.23673619329704</v>
      </c>
      <c r="F36" s="2">
        <v>1.16134309552477</v>
      </c>
      <c r="H36" s="1" t="s">
        <v>37</v>
      </c>
      <c r="I36" s="6" t="s">
        <v>39</v>
      </c>
      <c r="J36" s="6" t="s">
        <v>39</v>
      </c>
      <c r="K36" s="6" t="s">
        <v>40</v>
      </c>
      <c r="L36" s="6" t="s">
        <v>39</v>
      </c>
      <c r="N36" s="6"/>
    </row>
    <row r="37" spans="1:14">
      <c r="A37" s="6"/>
      <c r="B37" s="6"/>
      <c r="H37" s="6"/>
      <c r="I37" s="6"/>
      <c r="J37" s="6"/>
      <c r="K37" s="6"/>
      <c r="L37" s="6"/>
      <c r="N37" s="6"/>
    </row>
    <row r="38" spans="1:14">
      <c r="A38" s="6"/>
      <c r="B38" s="6"/>
      <c r="C38" s="2">
        <v>0.730892158777626</v>
      </c>
      <c r="D38" s="2">
        <v>0.324693829002387</v>
      </c>
      <c r="E38" s="2">
        <v>1.11936296231506</v>
      </c>
      <c r="F38" s="2">
        <v>0.490214457971628</v>
      </c>
      <c r="H38" s="1" t="s">
        <v>27</v>
      </c>
      <c r="I38" s="3">
        <v>1.049</v>
      </c>
      <c r="J38" s="3">
        <v>0.817</v>
      </c>
      <c r="K38" s="3">
        <v>0.841</v>
      </c>
      <c r="L38" s="3">
        <v>0.5088</v>
      </c>
      <c r="N38" s="6"/>
    </row>
    <row r="39" spans="1:14">
      <c r="A39" s="6"/>
      <c r="B39" s="6" t="s">
        <v>17</v>
      </c>
      <c r="C39" s="2">
        <v>0.906117759632191</v>
      </c>
      <c r="D39" s="2">
        <v>0.31943075635399</v>
      </c>
      <c r="E39" s="2">
        <v>0.653752370358481</v>
      </c>
      <c r="F39" s="2">
        <v>0.541102352677315</v>
      </c>
      <c r="H39" s="1" t="s">
        <v>36</v>
      </c>
      <c r="I39" s="3">
        <v>0.23598</v>
      </c>
      <c r="J39" s="3">
        <v>0.19498</v>
      </c>
      <c r="K39" s="3">
        <v>0.14191</v>
      </c>
      <c r="L39" s="3">
        <v>0.01621</v>
      </c>
      <c r="N39" s="6"/>
    </row>
    <row r="40" spans="1:14">
      <c r="A40" s="6"/>
      <c r="B40" s="6"/>
      <c r="C40" s="2">
        <v>1.50999744879845</v>
      </c>
      <c r="D40" s="2">
        <v>1.80700906612163</v>
      </c>
      <c r="E40" s="2">
        <v>0.749954648064109</v>
      </c>
      <c r="F40" s="2">
        <v>0.495067964477992</v>
      </c>
      <c r="H40" s="1" t="s">
        <v>37</v>
      </c>
      <c r="I40" s="6" t="s">
        <v>40</v>
      </c>
      <c r="J40" s="6" t="s">
        <v>40</v>
      </c>
      <c r="K40" s="6" t="s">
        <v>40</v>
      </c>
      <c r="L40" s="6" t="s">
        <v>40</v>
      </c>
      <c r="N40" s="6"/>
    </row>
    <row r="41" spans="1:14">
      <c r="A41" s="6"/>
      <c r="B41" s="6"/>
      <c r="H41" s="6"/>
      <c r="I41" s="6"/>
      <c r="J41" s="6"/>
      <c r="K41" s="6"/>
      <c r="L41" s="6"/>
      <c r="N41" s="6"/>
    </row>
    <row r="42" spans="1:14">
      <c r="A42" s="6"/>
      <c r="B42" s="6"/>
      <c r="C42" s="2">
        <v>0.665451123544768</v>
      </c>
      <c r="D42" s="2">
        <v>0.817315757307706</v>
      </c>
      <c r="E42" s="2">
        <v>0.77970726712014</v>
      </c>
      <c r="F42" s="2">
        <v>0.962703405939887</v>
      </c>
      <c r="H42" s="1" t="s">
        <v>27</v>
      </c>
      <c r="I42" s="3">
        <v>1.0493</v>
      </c>
      <c r="J42" s="3">
        <v>0.9771</v>
      </c>
      <c r="K42" s="3">
        <v>1.0568</v>
      </c>
      <c r="L42" s="3">
        <v>0.8598</v>
      </c>
      <c r="N42" s="6"/>
    </row>
    <row r="43" spans="1:14">
      <c r="A43" s="6"/>
      <c r="B43" s="6" t="s">
        <v>18</v>
      </c>
      <c r="C43" s="2">
        <v>1.0151170657376</v>
      </c>
      <c r="D43" s="2">
        <v>0.885886599430536</v>
      </c>
      <c r="E43" s="2">
        <v>1.08783366413639</v>
      </c>
      <c r="F43" s="2">
        <v>0.921210534147998</v>
      </c>
      <c r="H43" s="1" t="s">
        <v>36</v>
      </c>
      <c r="I43" s="3">
        <v>0.23215</v>
      </c>
      <c r="J43" s="3">
        <v>0.12701</v>
      </c>
      <c r="K43" s="3">
        <v>0.15182</v>
      </c>
      <c r="L43" s="3">
        <v>0.08306</v>
      </c>
      <c r="N43" s="6"/>
    </row>
    <row r="44" spans="1:14">
      <c r="A44" s="6"/>
      <c r="B44" s="6"/>
      <c r="C44" s="2">
        <v>1.46744314799142</v>
      </c>
      <c r="D44" s="2">
        <v>1.22798053228336</v>
      </c>
      <c r="E44" s="2">
        <v>1.30285936769767</v>
      </c>
      <c r="F44" s="2">
        <v>0.695376342320886</v>
      </c>
      <c r="H44" s="1" t="s">
        <v>37</v>
      </c>
      <c r="I44" s="6" t="s">
        <v>40</v>
      </c>
      <c r="J44" s="6" t="s">
        <v>40</v>
      </c>
      <c r="K44" s="6" t="s">
        <v>40</v>
      </c>
      <c r="L44" s="6" t="s">
        <v>40</v>
      </c>
      <c r="N44" s="6"/>
    </row>
    <row r="45" spans="1:14">
      <c r="A45" s="6"/>
      <c r="B45" s="6"/>
      <c r="H45" s="6"/>
      <c r="I45" s="6"/>
      <c r="J45" s="6"/>
      <c r="K45" s="6"/>
      <c r="L45" s="6"/>
      <c r="N45" s="6"/>
    </row>
    <row r="46" spans="1:14">
      <c r="A46" s="6"/>
      <c r="B46" s="6"/>
      <c r="C46" s="2">
        <v>1.52975923776192</v>
      </c>
      <c r="D46" s="2">
        <v>1.45893817405599</v>
      </c>
      <c r="E46" s="2">
        <v>1.44838321141831</v>
      </c>
      <c r="F46" s="2">
        <v>0.362482724848522</v>
      </c>
      <c r="H46" s="1" t="s">
        <v>27</v>
      </c>
      <c r="I46" s="3">
        <v>1.0493</v>
      </c>
      <c r="J46" s="3">
        <v>1.4391</v>
      </c>
      <c r="K46" s="3">
        <v>1.141</v>
      </c>
      <c r="L46" s="3">
        <v>0.3602</v>
      </c>
      <c r="N46" s="6"/>
    </row>
    <row r="47" spans="1:14">
      <c r="A47" s="6"/>
      <c r="B47" s="6" t="s">
        <v>19</v>
      </c>
      <c r="C47" s="2">
        <v>0.880929878148286</v>
      </c>
      <c r="D47" s="2">
        <v>1.41947597271228</v>
      </c>
      <c r="E47" s="2">
        <v>0.934526816459724</v>
      </c>
      <c r="F47" s="2">
        <v>0.392111011090408</v>
      </c>
      <c r="H47" s="1" t="s">
        <v>36</v>
      </c>
      <c r="I47" s="3">
        <v>0.24377</v>
      </c>
      <c r="J47" s="3">
        <v>0.01139</v>
      </c>
      <c r="K47" s="3">
        <v>0.15668</v>
      </c>
      <c r="L47" s="3">
        <v>0.01914</v>
      </c>
      <c r="N47" s="6"/>
    </row>
    <row r="48" spans="1:14">
      <c r="A48" s="6"/>
      <c r="B48" s="6"/>
      <c r="C48" s="2">
        <v>0.73730416796335</v>
      </c>
      <c r="D48" s="2">
        <v>1.43885588908442</v>
      </c>
      <c r="E48" s="2">
        <v>1.04009511705848</v>
      </c>
      <c r="F48" s="2">
        <v>0.325929833019539</v>
      </c>
      <c r="H48" s="1" t="s">
        <v>37</v>
      </c>
      <c r="I48" s="6" t="s">
        <v>40</v>
      </c>
      <c r="J48" s="1" t="s">
        <v>40</v>
      </c>
      <c r="K48" s="6" t="s">
        <v>40</v>
      </c>
      <c r="L48" s="6" t="s">
        <v>39</v>
      </c>
      <c r="N48" s="6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ct value</vt:lpstr>
      <vt:lpstr>Calculated value</vt:lpstr>
      <vt:lpstr>T1-ABA</vt:lpstr>
      <vt:lpstr>T2-PEG</vt:lpstr>
      <vt:lpstr>T3-NaCl</vt:lpstr>
      <vt:lpstr>T4-Cold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wzl</dc:creator>
  <cp:lastModifiedBy>温其如玉</cp:lastModifiedBy>
  <dcterms:created xsi:type="dcterms:W3CDTF">2015-06-05T18:19:00Z</dcterms:created>
  <dcterms:modified xsi:type="dcterms:W3CDTF">2021-12-01T09:11:56Z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1CB5BBB50E2544128C9B70094DB0AD75</vt:lpwstr>
  </property>
  <property fmtid="{D5CDD505-2E9C-101B-9397-08002B2CF9AE}" pid="3" name="KSOProductBuildVer">
    <vt:lpwstr>2052-11.1.0.11115</vt:lpwstr>
  </property>
</Properties>
</file>