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騫\備份資料20190101\SCA2019\"/>
    </mc:Choice>
  </mc:AlternateContent>
  <bookViews>
    <workbookView xWindow="0" yWindow="0" windowWidth="17550" windowHeight="8325"/>
  </bookViews>
  <sheets>
    <sheet name="Total" sheetId="7" r:id="rId1"/>
    <sheet name="ANOVA_female" sheetId="9" r:id="rId2"/>
    <sheet name="ANOVA_male" sheetId="8" r:id="rId3"/>
    <sheet name="w1118_M" sheetId="1" r:id="rId4"/>
    <sheet name="Q27_M" sheetId="2" r:id="rId5"/>
    <sheet name="Q84_M" sheetId="3" r:id="rId6"/>
    <sheet name="w1118F" sheetId="4" r:id="rId7"/>
    <sheet name="Q27_F" sheetId="5" r:id="rId8"/>
    <sheet name="Q84_F" sheetId="6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7" l="1"/>
  <c r="N25" i="7"/>
  <c r="M25" i="7"/>
  <c r="O24" i="7"/>
  <c r="N24" i="7"/>
  <c r="M24" i="7"/>
  <c r="O23" i="7"/>
  <c r="N23" i="7"/>
  <c r="M23" i="7"/>
  <c r="O17" i="7"/>
  <c r="N17" i="7"/>
  <c r="M17" i="7"/>
  <c r="O12" i="7"/>
  <c r="N12" i="7"/>
  <c r="M12" i="7"/>
  <c r="O11" i="7"/>
  <c r="N11" i="7"/>
  <c r="M11" i="7"/>
  <c r="O10" i="7"/>
  <c r="N10" i="7"/>
  <c r="M10" i="7"/>
  <c r="M7" i="7"/>
  <c r="O6" i="7"/>
  <c r="N6" i="7"/>
  <c r="M6" i="7"/>
  <c r="M4" i="7"/>
  <c r="O3" i="7"/>
  <c r="N3" i="7"/>
  <c r="M3" i="7"/>
  <c r="N2" i="7"/>
  <c r="M2" i="7"/>
  <c r="K15" i="5"/>
  <c r="K14" i="5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13" i="5"/>
  <c r="K12" i="5"/>
  <c r="K11" i="5"/>
  <c r="K10" i="5"/>
  <c r="K9" i="5"/>
  <c r="K8" i="5"/>
  <c r="K7" i="5"/>
  <c r="K6" i="5"/>
  <c r="K5" i="5"/>
  <c r="K4" i="5"/>
  <c r="K3" i="5"/>
  <c r="K2" i="5"/>
  <c r="K12" i="4"/>
  <c r="K11" i="4"/>
  <c r="K10" i="4"/>
  <c r="K9" i="4"/>
  <c r="K8" i="4"/>
  <c r="K7" i="4"/>
  <c r="K6" i="4"/>
  <c r="K5" i="4"/>
  <c r="K4" i="4"/>
  <c r="K3" i="4"/>
  <c r="K2" i="4"/>
  <c r="K12" i="3"/>
  <c r="K11" i="3"/>
  <c r="K10" i="3"/>
  <c r="K9" i="3"/>
  <c r="K8" i="3"/>
  <c r="K7" i="3"/>
  <c r="K6" i="3"/>
  <c r="K5" i="3"/>
  <c r="K4" i="3"/>
  <c r="K3" i="3"/>
  <c r="K2" i="3"/>
  <c r="K13" i="2"/>
  <c r="K12" i="2"/>
  <c r="K11" i="2"/>
  <c r="K10" i="2"/>
  <c r="K9" i="2"/>
  <c r="K8" i="2"/>
  <c r="K7" i="2"/>
  <c r="K6" i="2"/>
  <c r="K5" i="2"/>
  <c r="K4" i="2"/>
  <c r="K3" i="2"/>
  <c r="K2" i="2"/>
  <c r="K14" i="1"/>
  <c r="K13" i="1"/>
  <c r="K12" i="1"/>
  <c r="K11" i="1"/>
  <c r="K10" i="1"/>
  <c r="K9" i="1"/>
  <c r="K8" i="1"/>
  <c r="K7" i="1"/>
  <c r="K6" i="1"/>
  <c r="K5" i="1"/>
  <c r="K4" i="1"/>
  <c r="K3" i="1"/>
  <c r="K2" i="1"/>
  <c r="J20" i="6" l="1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C20" i="6"/>
  <c r="B20" i="6"/>
  <c r="D20" i="6" s="1"/>
  <c r="D19" i="6"/>
  <c r="C19" i="6"/>
  <c r="B19" i="6"/>
  <c r="C18" i="6"/>
  <c r="B18" i="6"/>
  <c r="D18" i="6" s="1"/>
  <c r="C17" i="6"/>
  <c r="B17" i="6"/>
  <c r="D17" i="6" s="1"/>
  <c r="C16" i="6"/>
  <c r="B16" i="6"/>
  <c r="D16" i="6" s="1"/>
  <c r="D15" i="6"/>
  <c r="C15" i="6"/>
  <c r="B15" i="6"/>
  <c r="C14" i="6"/>
  <c r="B14" i="6"/>
  <c r="D14" i="6" s="1"/>
  <c r="C13" i="6"/>
  <c r="B13" i="6"/>
  <c r="D13" i="6" s="1"/>
  <c r="C12" i="6"/>
  <c r="D12" i="6" s="1"/>
  <c r="B12" i="6"/>
  <c r="D11" i="6"/>
  <c r="C11" i="6"/>
  <c r="B11" i="6"/>
  <c r="C10" i="6"/>
  <c r="B10" i="6"/>
  <c r="D10" i="6" s="1"/>
  <c r="C9" i="6"/>
  <c r="B9" i="6"/>
  <c r="D9" i="6" s="1"/>
  <c r="C8" i="6"/>
  <c r="D8" i="6" s="1"/>
  <c r="B8" i="6"/>
  <c r="D7" i="6"/>
  <c r="C7" i="6"/>
  <c r="B7" i="6"/>
  <c r="C6" i="6"/>
  <c r="B6" i="6"/>
  <c r="D6" i="6" s="1"/>
  <c r="C5" i="6"/>
  <c r="B5" i="6"/>
  <c r="D5" i="6" s="1"/>
  <c r="C4" i="6"/>
  <c r="D4" i="6" s="1"/>
  <c r="B4" i="6"/>
  <c r="D3" i="6"/>
  <c r="C3" i="6"/>
  <c r="B3" i="6"/>
  <c r="C2" i="6"/>
  <c r="B2" i="6"/>
  <c r="D2" i="6" s="1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C15" i="5"/>
  <c r="B15" i="5"/>
  <c r="D15" i="5" s="1"/>
  <c r="C14" i="5"/>
  <c r="B14" i="5"/>
  <c r="D14" i="5" s="1"/>
  <c r="C13" i="5"/>
  <c r="B13" i="5"/>
  <c r="D13" i="5" s="1"/>
  <c r="C12" i="5"/>
  <c r="B12" i="5"/>
  <c r="D12" i="5" s="1"/>
  <c r="D11" i="5"/>
  <c r="C11" i="5"/>
  <c r="B11" i="5"/>
  <c r="C10" i="5"/>
  <c r="B10" i="5"/>
  <c r="D10" i="5" s="1"/>
  <c r="C9" i="5"/>
  <c r="B9" i="5"/>
  <c r="D9" i="5" s="1"/>
  <c r="C8" i="5"/>
  <c r="B8" i="5"/>
  <c r="D8" i="5" s="1"/>
  <c r="D7" i="5"/>
  <c r="C7" i="5"/>
  <c r="B7" i="5"/>
  <c r="C6" i="5"/>
  <c r="B6" i="5"/>
  <c r="D6" i="5" s="1"/>
  <c r="C5" i="5"/>
  <c r="B5" i="5"/>
  <c r="D5" i="5" s="1"/>
  <c r="C4" i="5"/>
  <c r="B4" i="5"/>
  <c r="D4" i="5" s="1"/>
  <c r="D3" i="5"/>
  <c r="C3" i="5"/>
  <c r="B3" i="5"/>
  <c r="C2" i="5"/>
  <c r="B2" i="5"/>
  <c r="D2" i="5" s="1"/>
  <c r="J11" i="4"/>
  <c r="J10" i="4"/>
  <c r="J9" i="4"/>
  <c r="J8" i="4"/>
  <c r="J7" i="4"/>
  <c r="J6" i="4"/>
  <c r="J5" i="4"/>
  <c r="J4" i="4"/>
  <c r="J3" i="4"/>
  <c r="J2" i="4"/>
  <c r="D12" i="4"/>
  <c r="C12" i="4"/>
  <c r="B12" i="4"/>
  <c r="C11" i="4"/>
  <c r="B11" i="4"/>
  <c r="D11" i="4" s="1"/>
  <c r="C10" i="4"/>
  <c r="B10" i="4"/>
  <c r="C9" i="4"/>
  <c r="B9" i="4"/>
  <c r="D9" i="4" s="1"/>
  <c r="C8" i="4"/>
  <c r="B8" i="4"/>
  <c r="D8" i="4" s="1"/>
  <c r="C7" i="4"/>
  <c r="B7" i="4"/>
  <c r="C6" i="4"/>
  <c r="B6" i="4"/>
  <c r="C5" i="4"/>
  <c r="B5" i="4"/>
  <c r="C4" i="4"/>
  <c r="B4" i="4"/>
  <c r="D4" i="4" s="1"/>
  <c r="C3" i="4"/>
  <c r="B3" i="4"/>
  <c r="D3" i="4" s="1"/>
  <c r="C2" i="4"/>
  <c r="B2" i="4"/>
  <c r="D2" i="4" s="1"/>
  <c r="J11" i="3"/>
  <c r="J10" i="3"/>
  <c r="J9" i="3"/>
  <c r="J8" i="3"/>
  <c r="J7" i="3"/>
  <c r="J6" i="3"/>
  <c r="J5" i="3"/>
  <c r="J4" i="3"/>
  <c r="J3" i="3"/>
  <c r="J2" i="3"/>
  <c r="C12" i="3"/>
  <c r="B12" i="3"/>
  <c r="D12" i="3" s="1"/>
  <c r="D11" i="3"/>
  <c r="C11" i="3"/>
  <c r="B11" i="3"/>
  <c r="C10" i="3"/>
  <c r="B10" i="3"/>
  <c r="D10" i="3" s="1"/>
  <c r="C9" i="3"/>
  <c r="B9" i="3"/>
  <c r="D9" i="3" s="1"/>
  <c r="C8" i="3"/>
  <c r="B8" i="3"/>
  <c r="D8" i="3" s="1"/>
  <c r="D7" i="3"/>
  <c r="C7" i="3"/>
  <c r="B7" i="3"/>
  <c r="C6" i="3"/>
  <c r="B6" i="3"/>
  <c r="D6" i="3" s="1"/>
  <c r="C5" i="3"/>
  <c r="B5" i="3"/>
  <c r="D5" i="3" s="1"/>
  <c r="C4" i="3"/>
  <c r="B4" i="3"/>
  <c r="D4" i="3" s="1"/>
  <c r="D3" i="3"/>
  <c r="C3" i="3"/>
  <c r="B3" i="3"/>
  <c r="C2" i="3"/>
  <c r="D2" i="3" s="1"/>
  <c r="B2" i="3"/>
  <c r="J13" i="2"/>
  <c r="J12" i="2"/>
  <c r="J11" i="2"/>
  <c r="J10" i="2"/>
  <c r="J9" i="2"/>
  <c r="J8" i="2"/>
  <c r="J7" i="2"/>
  <c r="J6" i="2"/>
  <c r="J5" i="2"/>
  <c r="J4" i="2"/>
  <c r="J3" i="2"/>
  <c r="J2" i="2"/>
  <c r="C13" i="2"/>
  <c r="B13" i="2"/>
  <c r="D13" i="2" s="1"/>
  <c r="C12" i="2"/>
  <c r="B12" i="2"/>
  <c r="D12" i="2" s="1"/>
  <c r="D11" i="2"/>
  <c r="C11" i="2"/>
  <c r="B11" i="2"/>
  <c r="C10" i="2"/>
  <c r="B10" i="2"/>
  <c r="D10" i="2" s="1"/>
  <c r="C9" i="2"/>
  <c r="B9" i="2"/>
  <c r="D9" i="2" s="1"/>
  <c r="C8" i="2"/>
  <c r="B8" i="2"/>
  <c r="D8" i="2" s="1"/>
  <c r="D7" i="2"/>
  <c r="C7" i="2"/>
  <c r="B7" i="2"/>
  <c r="C6" i="2"/>
  <c r="B6" i="2"/>
  <c r="D6" i="2" s="1"/>
  <c r="C5" i="2"/>
  <c r="B5" i="2"/>
  <c r="D5" i="2" s="1"/>
  <c r="C4" i="2"/>
  <c r="B4" i="2"/>
  <c r="D4" i="2" s="1"/>
  <c r="D3" i="2"/>
  <c r="C3" i="2"/>
  <c r="B3" i="2"/>
  <c r="C2" i="2"/>
  <c r="B2" i="2"/>
  <c r="D2" i="2" s="1"/>
  <c r="J14" i="1"/>
  <c r="J13" i="1"/>
  <c r="J12" i="1"/>
  <c r="J11" i="1"/>
  <c r="J10" i="1"/>
  <c r="J9" i="1"/>
  <c r="J8" i="1"/>
  <c r="J7" i="1"/>
  <c r="J6" i="1"/>
  <c r="J5" i="1"/>
  <c r="J4" i="1"/>
  <c r="J2" i="1"/>
  <c r="J3" i="1"/>
  <c r="D6" i="4" l="1"/>
  <c r="D10" i="4"/>
  <c r="D5" i="4"/>
  <c r="D7" i="4"/>
  <c r="D14" i="1"/>
  <c r="D13" i="1"/>
  <c r="D12" i="1"/>
  <c r="D11" i="1"/>
  <c r="D10" i="1"/>
  <c r="D9" i="1"/>
  <c r="D8" i="1"/>
  <c r="D7" i="1"/>
  <c r="D6" i="1"/>
  <c r="D5" i="1"/>
  <c r="D4" i="1"/>
  <c r="D3" i="1"/>
  <c r="D2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</calcChain>
</file>

<file path=xl/sharedStrings.xml><?xml version="1.0" encoding="utf-8"?>
<sst xmlns="http://schemas.openxmlformats.org/spreadsheetml/2006/main" count="890" uniqueCount="245">
  <si>
    <t xml:space="preserve">-a----         2019/3/5  上午 11:21        3246954 20140508_w1118_M8d_0-1.tif                                            </t>
  </si>
  <si>
    <t xml:space="preserve">-a----         2019/3/5  上午 11:21        3246954 20140508_w1118_M8d_0-2.tif                                            </t>
  </si>
  <si>
    <t xml:space="preserve">-a----         2019/3/5  上午 11:21        3246954 20140508_w1118_M8d_0-3.tif                                            </t>
  </si>
  <si>
    <t xml:space="preserve">-a----         2019/3/5  上午 11:21        3246954 20140508_w1118_M8d_2.1-1.tif                                          </t>
  </si>
  <si>
    <t xml:space="preserve">-a----         2019/3/5  上午 11:21        3246954 20140508_w1118_M8d_2.1-2.tif                                          </t>
  </si>
  <si>
    <t xml:space="preserve">-a----         2019/3/5  上午 11:21        3246954 20140508_w1118_M8d_3.0-1.tif                                          </t>
  </si>
  <si>
    <t xml:space="preserve">-a----         2019/3/5  上午 11:21        3246954 20140508_w1118_M8d_3.0-2.tif                                          </t>
  </si>
  <si>
    <t xml:space="preserve">-a----         2019/3/5  下午 02:03        3246954 20140611_w1118_M8d_0_1.tif                                            </t>
  </si>
  <si>
    <t xml:space="preserve">-a----         2019/3/5  下午 02:03        3246954 20140611_w1118_M8d_0_2.tif                                            </t>
  </si>
  <si>
    <t xml:space="preserve">-a----         2019/3/5  下午 02:03        3246954 20140611_w1118_M8d_2_1.tif                                            </t>
  </si>
  <si>
    <t xml:space="preserve">-a----         2019/3/5  下午 02:03        3246954 20140611_w1118_M8d_2_2.tif                                            </t>
  </si>
  <si>
    <t xml:space="preserve">-a----         2019/3/5  下午 02:03        3246954 20140611_w1118_M8d_3_1.tif                                            </t>
  </si>
  <si>
    <t xml:space="preserve">-a----         2019/3/5  下午 02:03        3246954 20140611_w1118_M8d_3_2.tif                </t>
  </si>
  <si>
    <t>w1118</t>
    <phoneticPr fontId="2" type="noConversion"/>
  </si>
  <si>
    <t>male</t>
    <phoneticPr fontId="2" type="noConversion"/>
  </si>
  <si>
    <t>8day</t>
    <phoneticPr fontId="2" type="noConversion"/>
  </si>
  <si>
    <t>file</t>
    <phoneticPr fontId="2" type="noConversion"/>
  </si>
  <si>
    <t>gene</t>
    <phoneticPr fontId="2" type="noConversion"/>
  </si>
  <si>
    <t>sex</t>
    <phoneticPr fontId="2" type="noConversion"/>
  </si>
  <si>
    <t>age</t>
    <phoneticPr fontId="2" type="noConversion"/>
  </si>
  <si>
    <t>Sevo</t>
    <phoneticPr fontId="2" type="noConversion"/>
  </si>
  <si>
    <t>n1</t>
    <phoneticPr fontId="2" type="noConversion"/>
  </si>
  <si>
    <t>n2</t>
    <phoneticPr fontId="2" type="noConversion"/>
  </si>
  <si>
    <t>n3</t>
    <phoneticPr fontId="2" type="noConversion"/>
  </si>
  <si>
    <t># of ommatidium</t>
    <phoneticPr fontId="2" type="noConversion"/>
  </si>
  <si>
    <t># of cell</t>
    <phoneticPr fontId="2" type="noConversion"/>
  </si>
  <si>
    <t xml:space="preserve">-a----         2019/3/5  上午 11:21        3246954 20140508_Q27_M8d_0-1.tif                                              </t>
  </si>
  <si>
    <t xml:space="preserve">-a----         2019/3/5  上午 11:21        3246954 20140508_Q27_M8d_0-2.tif                                              </t>
  </si>
  <si>
    <t xml:space="preserve">-a----         2019/3/5  上午 11:21        3246954 20140508_Q27_M8d_0-3.tif                                              </t>
  </si>
  <si>
    <t xml:space="preserve">-a----         2019/3/5  上午 11:21        3246954 20140508_Q27_M8d_2.1-1.tif                                            </t>
  </si>
  <si>
    <t xml:space="preserve">-a----         2019/3/5  上午 11:21        3246954 20140508_Q27_M8d_2.1-2.tif                                            </t>
  </si>
  <si>
    <t xml:space="preserve">-a----         2019/3/5  上午 11:21        3246954 20140508_Q27_M8d_2.1-3.tif                                            </t>
  </si>
  <si>
    <t xml:space="preserve">-a----         2019/3/5  上午 11:21        3246954 20140508_Q27_M8d_3.0-1.tif                                            </t>
  </si>
  <si>
    <t xml:space="preserve">-a----         2019/3/5  上午 11:21        3246954 20140508_Q27_M8d_3.0-2.tif                                            </t>
  </si>
  <si>
    <t xml:space="preserve">-a----         2019/3/5  下午 02:03        3246954 20140611_Q27_M8d_0_1.tif                                              </t>
  </si>
  <si>
    <t xml:space="preserve">-a----         2019/3/5  下午 02:03        3246954 20140611_Q27_M8d_0_2.tif                                              </t>
  </si>
  <si>
    <t xml:space="preserve">-a----         2019/3/5  下午 02:03        3246954 20140611_Q27_M8d_2_1.tif                                              </t>
  </si>
  <si>
    <t xml:space="preserve">-a----         2019/3/5  下午 02:03        3246954 20140611_Q27_M8d_3_1.tif                   </t>
  </si>
  <si>
    <t>elav&gt;Q27</t>
    <phoneticPr fontId="2" type="noConversion"/>
  </si>
  <si>
    <t xml:space="preserve">-a----         2019/3/5  下午 02:03        3246954 20140611_q84_M8d_0_1.tif                                              </t>
  </si>
  <si>
    <t xml:space="preserve">-a----         2019/3/5  下午 02:03        3246954 20140611_q84_M8d_0_2.tif                                              </t>
  </si>
  <si>
    <t xml:space="preserve">-a----         2019/3/5  下午 02:03        3246954 20140611_q84_M8d_0_3.tif                                              </t>
  </si>
  <si>
    <t xml:space="preserve">-a----         2019/3/5  下午 02:03        3246954 20140611_q84_M8d_0_4.tif                                              </t>
  </si>
  <si>
    <t xml:space="preserve">-a----         2019/3/5  下午 02:03        3246954 20140611_q84_M8d_0_5.tif                                              </t>
  </si>
  <si>
    <t xml:space="preserve">-a----         2019/3/5  下午 02:03        3246954 20140611_q84_M8d_2_1.tif                                              </t>
  </si>
  <si>
    <t xml:space="preserve">-a----         2019/3/5  下午 02:03        3246954 20140611_q84_M8d_2_2.tif                                              </t>
  </si>
  <si>
    <t xml:space="preserve">-a----         2019/3/5  下午 02:03        3246954 20140611_q84_M8d_2_3.tif                                              </t>
  </si>
  <si>
    <t xml:space="preserve">-a----         2019/3/5  下午 02:03        3246954 20140611_q84_M8d_3_1.tif                                              </t>
  </si>
  <si>
    <t xml:space="preserve">-a----         2019/3/5  下午 02:03        3246954 20140611_q84_M8d_3_2.tif                                              </t>
  </si>
  <si>
    <t xml:space="preserve">-a----         2019/3/5  下午 02:03        3246954 20140611_q84_M8d_3_3.tif                 </t>
  </si>
  <si>
    <t>elav&gt;Q84</t>
    <phoneticPr fontId="2" type="noConversion"/>
  </si>
  <si>
    <t xml:space="preserve">-a----         2019/3/5  上午 11:21        3246954 20140508_w1118_F8d_0-3.tif                                            </t>
  </si>
  <si>
    <t xml:space="preserve">-a----         2019/3/5  上午 11:21        3246954 20140508_w1118_F8d_2.1-1.tif                                          </t>
  </si>
  <si>
    <t xml:space="preserve">-a----         2019/3/5  上午 11:21        3246954 20140508_w1118_F8d_2.1-2.tif                                          </t>
  </si>
  <si>
    <t xml:space="preserve">-a----         2019/3/5  上午 11:21        3246954 20140508_w1118_F8d_3.0-1.tif                                          </t>
  </si>
  <si>
    <t xml:space="preserve">-a----         2019/3/5  上午 11:21        3246954 20140508_w1118_F8d_3.0-2.tif                                          </t>
  </si>
  <si>
    <t xml:space="preserve">-a----         2019/3/5  下午 02:03        3246954 20140611_w1118_F8d_0_2.tif                                            </t>
  </si>
  <si>
    <t xml:space="preserve">-a----         2019/3/5  下午 02:03        3246954 20140611_w1118_F8d_2_1.tif                                            </t>
  </si>
  <si>
    <t xml:space="preserve">-a----         2019/3/5  下午 02:03        3246954 20140611_w1118_F8d_3_1.tif                                            </t>
  </si>
  <si>
    <t>w1118</t>
    <phoneticPr fontId="2" type="noConversion"/>
  </si>
  <si>
    <t>female</t>
    <phoneticPr fontId="2" type="noConversion"/>
  </si>
  <si>
    <t xml:space="preserve">-a----         2019/3/5  上午 11:21        3246954 20140508_w1118_F8d_0-1.tif                                            </t>
  </si>
  <si>
    <t xml:space="preserve">-a----         2019/3/5  上午 11:21        3246954 20140508_w1118_F8d_0-2.tif                                            </t>
  </si>
  <si>
    <t xml:space="preserve">-a----         2019/3/5  下午 02:03        3246954 20140611_w1118_F8d_3_2.tif        </t>
  </si>
  <si>
    <t xml:space="preserve">-a----         2019/3/5  上午 11:21        3246954 20140508_Q27_F8d_0-3.tif                                              </t>
  </si>
  <si>
    <t xml:space="preserve">-a----         2019/3/5  上午 11:21        3246954 20140508_Q27_F8d_0-4.tif                                              </t>
  </si>
  <si>
    <t xml:space="preserve">-a----         2019/3/5  上午 11:21        3246954 20140508_Q27_F8d_0-5.tif                                              </t>
  </si>
  <si>
    <t xml:space="preserve">-a----         2019/3/5  上午 11:21        3246954 20140508_Q27_F8d_2.1-1.tif                                            </t>
  </si>
  <si>
    <t xml:space="preserve">-a----         2019/3/5  上午 11:21        3246954 20140508_Q27_F8d_3.0-1.tif                                            </t>
  </si>
  <si>
    <t xml:space="preserve">-a----         2019/3/5  上午 11:21        3246954 20140508_Q27_F8d_3.0-2.tif                                            </t>
  </si>
  <si>
    <t xml:space="preserve">-a----         2019/3/5  上午 11:21        3246954 20140508_Q27_F8d_3.0-3.tif                                            </t>
  </si>
  <si>
    <t xml:space="preserve">-a----         2019/3/5  下午 02:03        3246954 20140611_Q27_F8d_0_1.tif                                              </t>
  </si>
  <si>
    <t xml:space="preserve">-a----         2019/3/5  下午 02:03        3246954 20140611_Q27_F8d_0_2.tif                                              </t>
  </si>
  <si>
    <t xml:space="preserve">-a----         2019/3/5  下午 02:03        3246954 20140611_Q27_F8d_2_1.tif                                              </t>
  </si>
  <si>
    <t xml:space="preserve">-a----         2019/3/5  下午 02:03        3246954 20140611_Q27_F8d_2_2.tif                                              </t>
  </si>
  <si>
    <t xml:space="preserve">-a----         2019/3/5  下午 02:03        3246954 20140611_Q27_F8d_2_3.tif                                              </t>
  </si>
  <si>
    <t xml:space="preserve">-a----         2019/3/5  下午 02:03        3246954 20140611_Q27_F8d_3_1.tif                                              </t>
  </si>
  <si>
    <t xml:space="preserve">-a----         2019/3/5  下午 02:03        3246954 20140611_Q27_F8d_3_2.tif         </t>
  </si>
  <si>
    <t xml:space="preserve">-a----         2019/3/5  上午 11:21        3246954 20140508_q84_F8d_0-3.tif                                              </t>
  </si>
  <si>
    <t xml:space="preserve">-a----         2019/3/5  上午 11:21        3246954 20140508_q84_F8d_2.1-1.tif                                            </t>
  </si>
  <si>
    <t xml:space="preserve">-a----         2019/3/5  上午 11:21        3246954 20140508_q84_F8d_2.1-3.tif                                            </t>
  </si>
  <si>
    <t xml:space="preserve">-a----         2019/3/5  上午 11:21        3246954 20140508_q84_F8d_2.1-5.tif                                            </t>
  </si>
  <si>
    <t xml:space="preserve">-a----         2019/3/5  上午 11:21        3246954 20140508_q84_F8d_3.0-1.tif                                            </t>
  </si>
  <si>
    <t xml:space="preserve">-a----         2019/3/5  上午 11:21        3246954 20140508_q84_F8d_3.0-2.tif                                            </t>
  </si>
  <si>
    <t xml:space="preserve">-a----         2019/3/5  上午 11:21        3246954 20140508_q84_F8d_3.0-3.tif                                            </t>
  </si>
  <si>
    <t xml:space="preserve">-a----         2019/3/5  上午 11:21        3246954 20140508_q84_F8d_3.0-4.tif                                            </t>
  </si>
  <si>
    <t xml:space="preserve">-a----         2019/3/5  下午 02:03        3246954 20140611_q84_F8d_0_1.tif                                              </t>
  </si>
  <si>
    <t xml:space="preserve">-a----         2019/3/5  下午 02:03        3246954 20140611_q84_F8d_0_2.tif                                              </t>
  </si>
  <si>
    <t xml:space="preserve">-a----         2019/3/5  下午 02:03        3246954 20140611_q84_F8d_0_3.tif                                              </t>
  </si>
  <si>
    <t xml:space="preserve">-a----         2019/3/5  下午 02:03        3246954 20140611_q84_F8d_2_1.tif                                              </t>
  </si>
  <si>
    <t xml:space="preserve">-a----         2019/3/5  下午 02:03        3246954 20140611_q84_F8d_2_2.tif                                              </t>
  </si>
  <si>
    <t xml:space="preserve">-a----         2019/3/5  下午 02:03        3246954 20140611_q84_F8d_2_3.tif                                              </t>
  </si>
  <si>
    <t xml:space="preserve">-a----         2019/3/5  下午 02:03        3246954 20140611_q84_F8d_2_4.tif                                              </t>
  </si>
  <si>
    <t xml:space="preserve">-a----         2019/3/5  下午 02:03        3246954 20140611_q84_F8d_3_1.tif                                              </t>
  </si>
  <si>
    <t xml:space="preserve">-a----         2019/3/5  下午 02:03        3246954 20140611_q84_F8d_3_2.tif                                              </t>
  </si>
  <si>
    <t xml:space="preserve">-a----         2019/3/5  下午 02:03        3246954 20140611_q84_F8d_3_3.tif                                              </t>
  </si>
  <si>
    <t xml:space="preserve">-a----         2019/3/5  下午 02:03        3246954 20140611_q84_F8d_3_4.tif          </t>
  </si>
  <si>
    <t>elav&gt;Q84</t>
    <phoneticPr fontId="2" type="noConversion"/>
  </si>
  <si>
    <t>%</t>
  </si>
  <si>
    <t>%</t>
    <phoneticPr fontId="2" type="noConversion"/>
  </si>
  <si>
    <t>file</t>
  </si>
  <si>
    <t>gene</t>
  </si>
  <si>
    <t>sex</t>
  </si>
  <si>
    <t>age</t>
  </si>
  <si>
    <t>Sevo</t>
  </si>
  <si>
    <t># of ommatidium</t>
  </si>
  <si>
    <t># of cell</t>
  </si>
  <si>
    <t>20140508_w1118_M8d_0-1.tif</t>
  </si>
  <si>
    <t>w1118</t>
  </si>
  <si>
    <t>male</t>
  </si>
  <si>
    <t>8day</t>
  </si>
  <si>
    <t>20140508_w1118_M8d_0-2.tif</t>
  </si>
  <si>
    <t>20140508_w1118_M8d_0-3.tif</t>
  </si>
  <si>
    <t>20140508_w1118_M8d_2.1-1.tif</t>
  </si>
  <si>
    <t>20140508_w1118_M8d_2.1-2.tif</t>
  </si>
  <si>
    <t>20140508_w1118_M8d_3.0-1.tif</t>
  </si>
  <si>
    <t>20140508_w1118_M8d_3.0-2.tif</t>
  </si>
  <si>
    <t>20140611_w1118_M8d_0_1.tif</t>
  </si>
  <si>
    <t>20140611_w1118_M8d_0_2.tif</t>
  </si>
  <si>
    <t>20140611_w1118_M8d_2_1.tif</t>
  </si>
  <si>
    <t>20140611_w1118_M8d_2_2.tif</t>
  </si>
  <si>
    <t>20140611_w1118_M8d_3_1.tif</t>
  </si>
  <si>
    <t>20140611_w1118_M8d_3_2.tif</t>
  </si>
  <si>
    <t>20140508_Q27_M8d_0-1.tif</t>
  </si>
  <si>
    <t>elav&gt;Q27</t>
  </si>
  <si>
    <t>20140508_Q27_M8d_0-2.tif</t>
  </si>
  <si>
    <t>20140508_Q27_M8d_0-3.tif</t>
  </si>
  <si>
    <t>20140508_Q27_M8d_2.1-1.tif</t>
  </si>
  <si>
    <t>20140508_Q27_M8d_2.1-2.tif</t>
  </si>
  <si>
    <t>20140508_Q27_M8d_2.1-3.tif</t>
  </si>
  <si>
    <t>20140508_Q27_M8d_3.0-1.tif</t>
  </si>
  <si>
    <t>20140508_Q27_M8d_3.0-2.tif</t>
  </si>
  <si>
    <t>20140611_Q27_M8d_0_1.tif</t>
  </si>
  <si>
    <t>20140611_Q27_M8d_0_2.tif</t>
  </si>
  <si>
    <t>20140611_Q27_M8d_2_1.tif</t>
  </si>
  <si>
    <t>20140611_Q27_M8d_3_1.tif</t>
  </si>
  <si>
    <t>20140611_q84_M8d_0_1.tif</t>
  </si>
  <si>
    <t>elav&gt;Q84</t>
  </si>
  <si>
    <t>20140611_q84_M8d_0_2.tif</t>
  </si>
  <si>
    <t>20140611_q84_M8d_0_3.tif</t>
  </si>
  <si>
    <t>20140611_q84_M8d_0_4.tif</t>
  </si>
  <si>
    <t>20140611_q84_M8d_0_5.tif</t>
  </si>
  <si>
    <t>20140611_q84_M8d_2_1.tif</t>
  </si>
  <si>
    <t>20140611_q84_M8d_2_2.tif</t>
  </si>
  <si>
    <t>20140611_q84_M8d_2_3.tif</t>
  </si>
  <si>
    <t>20140611_q84_M8d_3_1.tif</t>
  </si>
  <si>
    <t>20140611_q84_M8d_3_2.tif</t>
  </si>
  <si>
    <t>20140611_q84_M8d_3_3.tif</t>
  </si>
  <si>
    <t>20140508_w1118_F8d_0-1.tif</t>
  </si>
  <si>
    <t>female</t>
  </si>
  <si>
    <t>20140508_w1118_F8d_0-2.tif</t>
  </si>
  <si>
    <t>20140508_w1118_F8d_0-3.tif</t>
  </si>
  <si>
    <t>20140508_w1118_F8d_2.1-1.tif</t>
  </si>
  <si>
    <t>20140508_w1118_F8d_2.1-2.tif</t>
  </si>
  <si>
    <t>20140508_w1118_F8d_3.0-1.tif</t>
  </si>
  <si>
    <t>20140508_w1118_F8d_3.0-2.tif</t>
  </si>
  <si>
    <t>20140611_w1118_F8d_0_2.tif</t>
  </si>
  <si>
    <t>20140611_w1118_F8d_2_1.tif</t>
  </si>
  <si>
    <t>20140611_w1118_F8d_3_1.tif</t>
  </si>
  <si>
    <t>20140611_w1118_F8d_3_2.tif</t>
  </si>
  <si>
    <t>20140508_Q27_F8d_0-3.tif</t>
  </si>
  <si>
    <t>20140508_Q27_F8d_0-4.tif</t>
  </si>
  <si>
    <t>20140508_Q27_F8d_0-5.tif</t>
  </si>
  <si>
    <t>20140508_Q27_F8d_2.1-1.tif</t>
  </si>
  <si>
    <t>20140508_Q27_F8d_3.0-1.tif</t>
  </si>
  <si>
    <t>20140508_Q27_F8d_3.0-2.tif</t>
  </si>
  <si>
    <t>20140508_Q27_F8d_3.0-3.tif</t>
  </si>
  <si>
    <t>20140611_Q27_F8d_0_1.tif</t>
  </si>
  <si>
    <t>20140611_Q27_F8d_0_2.tif</t>
  </si>
  <si>
    <t>20140611_Q27_F8d_2_1.tif</t>
  </si>
  <si>
    <t>20140611_Q27_F8d_2_2.tif</t>
  </si>
  <si>
    <t>20140611_Q27_F8d_2_3.tif</t>
  </si>
  <si>
    <t>20140611_Q27_F8d_3_1.tif</t>
  </si>
  <si>
    <t>20140611_Q27_F8d_3_2.tif</t>
  </si>
  <si>
    <t>20140508_q84_F8d_0-3.tif</t>
  </si>
  <si>
    <t>20140508_q84_F8d_2.1-1.tif</t>
  </si>
  <si>
    <t>20140508_q84_F8d_2.1-3.tif</t>
  </si>
  <si>
    <t>20140508_q84_F8d_2.1-5.tif</t>
  </si>
  <si>
    <t>20140508_q84_F8d_3.0-1.tif</t>
  </si>
  <si>
    <t>20140508_q84_F8d_3.0-2.tif</t>
  </si>
  <si>
    <t>20140508_q84_F8d_3.0-3.tif</t>
  </si>
  <si>
    <t>20140508_q84_F8d_3.0-4.tif</t>
  </si>
  <si>
    <t>20140611_q84_F8d_0_1.tif</t>
  </si>
  <si>
    <t>20140611_q84_F8d_0_2.tif</t>
  </si>
  <si>
    <t>20140611_q84_F8d_0_3.tif</t>
  </si>
  <si>
    <t>20140611_q84_F8d_2_1.tif</t>
  </si>
  <si>
    <t>20140611_q84_F8d_2_2.tif</t>
  </si>
  <si>
    <t>20140611_q84_F8d_2_3.tif</t>
  </si>
  <si>
    <t>20140611_q84_F8d_2_4.tif</t>
  </si>
  <si>
    <t>20140611_q84_F8d_3_1.tif</t>
  </si>
  <si>
    <t>20140611_q84_F8d_3_2.tif</t>
  </si>
  <si>
    <t>20140611_q84_F8d_3_3.tif</t>
  </si>
  <si>
    <t>20140611_q84_F8d_3_4.tif</t>
  </si>
  <si>
    <t>AVG</t>
    <phoneticPr fontId="2" type="noConversion"/>
  </si>
  <si>
    <t>STD</t>
    <phoneticPr fontId="2" type="noConversion"/>
  </si>
  <si>
    <t>SEM</t>
    <phoneticPr fontId="2" type="noConversion"/>
  </si>
  <si>
    <t>SEVO</t>
    <phoneticPr fontId="2" type="noConversion"/>
  </si>
  <si>
    <t># of ommatidium</t>
    <phoneticPr fontId="2" type="noConversion"/>
  </si>
  <si>
    <t>Table Analyzed</t>
  </si>
  <si>
    <t>Data 1</t>
  </si>
  <si>
    <t>Data sets analyzed</t>
  </si>
  <si>
    <t>A : 0%</t>
  </si>
  <si>
    <t>B : 2.1%</t>
  </si>
  <si>
    <t>C : 3%</t>
  </si>
  <si>
    <t>ANOVA summary</t>
  </si>
  <si>
    <t>F</t>
  </si>
  <si>
    <t>P value</t>
  </si>
  <si>
    <t>P value summary</t>
  </si>
  <si>
    <t>***</t>
  </si>
  <si>
    <t>Significant diff. among means (P &lt; 0.05)?</t>
  </si>
  <si>
    <t>Yes</t>
  </si>
  <si>
    <t>R square</t>
  </si>
  <si>
    <t>F (DFn, DFd)</t>
  </si>
  <si>
    <t>ns</t>
  </si>
  <si>
    <t>No</t>
  </si>
  <si>
    <t>ANOVA table</t>
  </si>
  <si>
    <t>SS</t>
  </si>
  <si>
    <t>DF</t>
  </si>
  <si>
    <t>MS</t>
  </si>
  <si>
    <t>Treatment (between columns)</t>
  </si>
  <si>
    <t>F (2, 8) = 27.86</t>
  </si>
  <si>
    <t>P=0.0002</t>
  </si>
  <si>
    <t>Residual (within columns)</t>
  </si>
  <si>
    <t>Total</t>
  </si>
  <si>
    <t>Data summary</t>
  </si>
  <si>
    <t>Number of treatments (columns)</t>
  </si>
  <si>
    <t>Number of values (total)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</si>
  <si>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</si>
  <si>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</si>
  <si>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</si>
  <si>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</si>
  <si>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</si>
  <si>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</si>
  <si>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0% vs. 2.1%</t>
  </si>
  <si>
    <t>-3.726 to 14.4</t>
  </si>
  <si>
    <t>0% vs. 3%</t>
  </si>
  <si>
    <t>14.32 to 32.45</t>
  </si>
  <si>
    <t>2.1% vs. 3%</t>
  </si>
  <si>
    <t>7.916 to 28.18</t>
  </si>
  <si>
    <t>**</t>
  </si>
  <si>
    <t>F (2, 16) = 0.1456</t>
  </si>
  <si>
    <t>P=0.8656</t>
  </si>
  <si>
    <t>-13.74 to 9.024</t>
  </si>
  <si>
    <t>-12.87 to 9.368</t>
  </si>
  <si>
    <t>-8.791 to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</si>
</sst>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9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Male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Total!$M$1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Total!$O$2:$O$12</c:f>
                <c:numCache>
                  <c:formatCode>General</c:formatCode>
                  <c:ptCount val="11"/>
                  <c:pt idx="0">
                    <c:v>0</c:v>
                  </c:pt>
                  <c:pt idx="1">
                    <c:v>0.27472527472527375</c:v>
                  </c:pt>
                  <c:pt idx="2">
                    <c:v>0</c:v>
                  </c:pt>
                  <c:pt idx="4">
                    <c:v>0.1632653061224488</c:v>
                  </c:pt>
                  <c:pt idx="5">
                    <c:v>0</c:v>
                  </c:pt>
                  <c:pt idx="6">
                    <c:v>0</c:v>
                  </c:pt>
                  <c:pt idx="8">
                    <c:v>2.1564129286624674</c:v>
                  </c:pt>
                  <c:pt idx="9">
                    <c:v>2.6000385605538123</c:v>
                  </c:pt>
                  <c:pt idx="10">
                    <c:v>1.6992932215765766</c:v>
                  </c:pt>
                </c:numCache>
              </c:numRef>
            </c:plus>
            <c:minus>
              <c:numRef>
                <c:f>Total!$O$2:$O$12</c:f>
                <c:numCache>
                  <c:formatCode>General</c:formatCode>
                  <c:ptCount val="11"/>
                  <c:pt idx="0">
                    <c:v>0</c:v>
                  </c:pt>
                  <c:pt idx="1">
                    <c:v>0.27472527472527375</c:v>
                  </c:pt>
                  <c:pt idx="2">
                    <c:v>0</c:v>
                  </c:pt>
                  <c:pt idx="4">
                    <c:v>0.1632653061224488</c:v>
                  </c:pt>
                  <c:pt idx="5">
                    <c:v>0</c:v>
                  </c:pt>
                  <c:pt idx="6">
                    <c:v>0</c:v>
                  </c:pt>
                  <c:pt idx="8">
                    <c:v>2.1564129286624674</c:v>
                  </c:pt>
                  <c:pt idx="9">
                    <c:v>2.6000385605538123</c:v>
                  </c:pt>
                  <c:pt idx="10">
                    <c:v>1.6992932215765766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Total!$M$2:$M$12</c:f>
              <c:numCache>
                <c:formatCode>General</c:formatCode>
                <c:ptCount val="11"/>
                <c:pt idx="0">
                  <c:v>100</c:v>
                </c:pt>
                <c:pt idx="1">
                  <c:v>99.72527472527473</c:v>
                </c:pt>
                <c:pt idx="2">
                  <c:v>100</c:v>
                </c:pt>
                <c:pt idx="4">
                  <c:v>100.16326530612244</c:v>
                </c:pt>
                <c:pt idx="5">
                  <c:v>100</c:v>
                </c:pt>
                <c:pt idx="6">
                  <c:v>100</c:v>
                </c:pt>
                <c:pt idx="8">
                  <c:v>70.175283399539694</c:v>
                </c:pt>
                <c:pt idx="9">
                  <c:v>64.838676211225234</c:v>
                </c:pt>
                <c:pt idx="10">
                  <c:v>46.790511076225364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7-4349-8DDB-FD762634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7832431"/>
        <c:axId val="107832847"/>
      </c:barChart>
      <c:catAx>
        <c:axId val="107832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07832847"/>
        <c:crosses val="autoZero"/>
        <c:auto val="1"/>
        <c:lblAlgn val="ctr"/>
        <c:lblOffset val="100"/>
        <c:noMultiLvlLbl val="0"/>
      </c:catAx>
      <c:valAx>
        <c:axId val="107832847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07832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female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Total!$M$14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Total!$O$15:$O$25</c:f>
                <c:numCache>
                  <c:formatCode>General</c:formatCod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0.19841269841269948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2.7080361257690684</c:v>
                  </c:pt>
                  <c:pt idx="9">
                    <c:v>2.3814242829166901</c:v>
                  </c:pt>
                  <c:pt idx="10">
                    <c:v>2.884428442040917</c:v>
                  </c:pt>
                </c:numCache>
              </c:numRef>
            </c:plus>
            <c:minus>
              <c:numRef>
                <c:f>Total!$O$15:$O$25</c:f>
                <c:numCache>
                  <c:formatCode>General</c:formatCode>
                  <c:ptCount val="11"/>
                  <c:pt idx="0">
                    <c:v>0</c:v>
                  </c:pt>
                  <c:pt idx="1">
                    <c:v>0</c:v>
                  </c:pt>
                  <c:pt idx="2">
                    <c:v>0.19841269841269948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8">
                    <c:v>2.7080361257690684</c:v>
                  </c:pt>
                  <c:pt idx="9">
                    <c:v>2.3814242829166901</c:v>
                  </c:pt>
                  <c:pt idx="10">
                    <c:v>2.884428442040917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Total!$M$15:$M$25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99.801587301587304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8">
                  <c:v>60.711902037702956</c:v>
                </c:pt>
                <c:pt idx="9">
                  <c:v>63.067612741525785</c:v>
                </c:pt>
                <c:pt idx="10">
                  <c:v>62.46212497069039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0-4FD3-944D-72B5B1405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861455"/>
        <c:axId val="116862287"/>
      </c:barChart>
      <c:catAx>
        <c:axId val="11686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16862287"/>
        <c:crosses val="autoZero"/>
        <c:auto val="1"/>
        <c:lblAlgn val="ctr"/>
        <c:lblOffset val="100"/>
        <c:noMultiLvlLbl val="0"/>
      </c:catAx>
      <c:valAx>
        <c:axId val="116862287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16861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14287</xdr:rowOff>
    </xdr:from>
    <xdr:to>
      <xdr:col>24</xdr:col>
      <xdr:colOff>381000</xdr:colOff>
      <xdr:row>14</xdr:row>
      <xdr:rowOff>33337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4762</xdr:colOff>
      <xdr:row>15</xdr:row>
      <xdr:rowOff>14287</xdr:rowOff>
    </xdr:from>
    <xdr:to>
      <xdr:col>24</xdr:col>
      <xdr:colOff>381000</xdr:colOff>
      <xdr:row>28</xdr:row>
      <xdr:rowOff>33337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M1" workbookViewId="0">
      <selection activeCell="AA8" sqref="AA8"/>
    </sheetView>
  </sheetViews>
  <sheetFormatPr defaultRowHeight="16.5" x14ac:dyDescent="0.25"/>
  <cols>
    <col min="1" max="1" width="9.625" customWidth="1"/>
  </cols>
  <sheetData>
    <row r="1" spans="1:15" x14ac:dyDescent="0.25">
      <c r="A1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98</v>
      </c>
      <c r="L1" t="s">
        <v>196</v>
      </c>
      <c r="M1" t="s">
        <v>193</v>
      </c>
      <c r="N1" t="s">
        <v>194</v>
      </c>
      <c r="O1" t="s">
        <v>195</v>
      </c>
    </row>
    <row r="2" spans="1:15" x14ac:dyDescent="0.25">
      <c r="A2" t="s">
        <v>107</v>
      </c>
      <c r="B2" t="s">
        <v>108</v>
      </c>
      <c r="C2" t="s">
        <v>109</v>
      </c>
      <c r="D2" t="s">
        <v>110</v>
      </c>
      <c r="E2" s="1">
        <v>0</v>
      </c>
      <c r="F2">
        <v>19</v>
      </c>
      <c r="G2">
        <v>133</v>
      </c>
      <c r="H2">
        <v>100</v>
      </c>
      <c r="J2" t="s">
        <v>109</v>
      </c>
      <c r="K2" t="s">
        <v>108</v>
      </c>
      <c r="L2" s="1">
        <v>0</v>
      </c>
      <c r="M2">
        <f>AVERAGE(H2:H6)</f>
        <v>100</v>
      </c>
      <c r="N2">
        <f>STDEV(H2:H6)</f>
        <v>0</v>
      </c>
      <c r="O2">
        <v>0</v>
      </c>
    </row>
    <row r="3" spans="1:15" x14ac:dyDescent="0.25">
      <c r="A3" t="s">
        <v>111</v>
      </c>
      <c r="B3" t="s">
        <v>108</v>
      </c>
      <c r="C3" t="s">
        <v>109</v>
      </c>
      <c r="D3" t="s">
        <v>110</v>
      </c>
      <c r="E3" s="1">
        <v>0</v>
      </c>
      <c r="F3">
        <v>21</v>
      </c>
      <c r="G3">
        <v>147</v>
      </c>
      <c r="H3">
        <v>100</v>
      </c>
      <c r="J3" t="s">
        <v>109</v>
      </c>
      <c r="K3" t="s">
        <v>108</v>
      </c>
      <c r="L3" s="4">
        <v>2.1000000000000001E-2</v>
      </c>
      <c r="M3">
        <f>AVERAGE(H7:H10)</f>
        <v>99.72527472527473</v>
      </c>
      <c r="N3">
        <f>STDEV(H7:H10)</f>
        <v>0.5494505494505475</v>
      </c>
      <c r="O3">
        <f>N3/2</f>
        <v>0.27472527472527375</v>
      </c>
    </row>
    <row r="4" spans="1:15" x14ac:dyDescent="0.25">
      <c r="A4" t="s">
        <v>112</v>
      </c>
      <c r="B4" t="s">
        <v>108</v>
      </c>
      <c r="C4" t="s">
        <v>109</v>
      </c>
      <c r="D4" t="s">
        <v>110</v>
      </c>
      <c r="E4" s="1">
        <v>0</v>
      </c>
      <c r="F4">
        <v>20</v>
      </c>
      <c r="G4">
        <v>140</v>
      </c>
      <c r="H4">
        <v>100</v>
      </c>
      <c r="J4" t="s">
        <v>109</v>
      </c>
      <c r="K4" t="s">
        <v>108</v>
      </c>
      <c r="L4" s="1">
        <v>0.03</v>
      </c>
      <c r="M4">
        <f>AVERAGE(H11:H14)</f>
        <v>100</v>
      </c>
      <c r="N4">
        <v>0</v>
      </c>
      <c r="O4">
        <v>0</v>
      </c>
    </row>
    <row r="5" spans="1:15" x14ac:dyDescent="0.25">
      <c r="A5" t="s">
        <v>117</v>
      </c>
      <c r="B5" t="s">
        <v>108</v>
      </c>
      <c r="C5" t="s">
        <v>109</v>
      </c>
      <c r="D5" t="s">
        <v>110</v>
      </c>
      <c r="E5" s="1">
        <v>0</v>
      </c>
      <c r="F5">
        <v>15</v>
      </c>
      <c r="G5">
        <v>105</v>
      </c>
      <c r="H5">
        <v>100</v>
      </c>
    </row>
    <row r="6" spans="1:15" x14ac:dyDescent="0.25">
      <c r="A6" t="s">
        <v>118</v>
      </c>
      <c r="B6" t="s">
        <v>108</v>
      </c>
      <c r="C6" t="s">
        <v>109</v>
      </c>
      <c r="D6" t="s">
        <v>110</v>
      </c>
      <c r="E6" s="1">
        <v>0</v>
      </c>
      <c r="F6">
        <v>23</v>
      </c>
      <c r="G6">
        <v>161</v>
      </c>
      <c r="H6">
        <v>100</v>
      </c>
      <c r="J6" t="s">
        <v>109</v>
      </c>
      <c r="K6" t="s">
        <v>124</v>
      </c>
      <c r="L6" s="1">
        <v>0</v>
      </c>
      <c r="M6">
        <f>AVERAGE(H17:H21)</f>
        <v>100.16326530612244</v>
      </c>
      <c r="N6">
        <f>STDEV(H17:H21)</f>
        <v>0.36507232285710817</v>
      </c>
      <c r="O6">
        <f>N6/SQRT(5)</f>
        <v>0.1632653061224488</v>
      </c>
    </row>
    <row r="7" spans="1:15" x14ac:dyDescent="0.25">
      <c r="A7" t="s">
        <v>113</v>
      </c>
      <c r="B7" t="s">
        <v>108</v>
      </c>
      <c r="C7" t="s">
        <v>109</v>
      </c>
      <c r="D7" t="s">
        <v>110</v>
      </c>
      <c r="E7" s="4">
        <v>2.1000000000000001E-2</v>
      </c>
      <c r="F7">
        <v>13</v>
      </c>
      <c r="G7">
        <v>90</v>
      </c>
      <c r="H7">
        <v>98.901098901098905</v>
      </c>
      <c r="J7" t="s">
        <v>109</v>
      </c>
      <c r="K7" t="s">
        <v>124</v>
      </c>
      <c r="L7" s="4">
        <v>2.1000000000000001E-2</v>
      </c>
      <c r="M7">
        <f>AVERAGE(H22:H25)</f>
        <v>100</v>
      </c>
      <c r="N7">
        <v>0</v>
      </c>
      <c r="O7">
        <v>0</v>
      </c>
    </row>
    <row r="8" spans="1:15" x14ac:dyDescent="0.25">
      <c r="A8" t="s">
        <v>114</v>
      </c>
      <c r="B8" t="s">
        <v>108</v>
      </c>
      <c r="C8" t="s">
        <v>109</v>
      </c>
      <c r="D8" t="s">
        <v>110</v>
      </c>
      <c r="E8" s="4">
        <v>2.1000000000000001E-2</v>
      </c>
      <c r="F8">
        <v>33</v>
      </c>
      <c r="G8">
        <v>231</v>
      </c>
      <c r="H8">
        <v>100</v>
      </c>
      <c r="J8" t="s">
        <v>109</v>
      </c>
      <c r="K8" t="s">
        <v>124</v>
      </c>
      <c r="L8" s="1">
        <v>0.03</v>
      </c>
      <c r="M8">
        <v>100</v>
      </c>
      <c r="N8">
        <v>0</v>
      </c>
      <c r="O8">
        <v>0</v>
      </c>
    </row>
    <row r="9" spans="1:15" x14ac:dyDescent="0.25">
      <c r="A9" t="s">
        <v>119</v>
      </c>
      <c r="B9" t="s">
        <v>108</v>
      </c>
      <c r="C9" t="s">
        <v>109</v>
      </c>
      <c r="D9" t="s">
        <v>110</v>
      </c>
      <c r="E9" s="4">
        <v>2.1000000000000001E-2</v>
      </c>
      <c r="F9">
        <v>22</v>
      </c>
      <c r="G9">
        <v>154</v>
      </c>
      <c r="H9">
        <v>100</v>
      </c>
    </row>
    <row r="10" spans="1:15" x14ac:dyDescent="0.25">
      <c r="A10" t="s">
        <v>120</v>
      </c>
      <c r="B10" t="s">
        <v>108</v>
      </c>
      <c r="C10" t="s">
        <v>109</v>
      </c>
      <c r="D10" t="s">
        <v>110</v>
      </c>
      <c r="E10" s="4">
        <v>2.1000000000000001E-2</v>
      </c>
      <c r="F10">
        <v>27</v>
      </c>
      <c r="G10">
        <v>189</v>
      </c>
      <c r="H10">
        <v>100</v>
      </c>
      <c r="J10" t="s">
        <v>109</v>
      </c>
      <c r="K10" t="s">
        <v>137</v>
      </c>
      <c r="L10" s="1">
        <v>0</v>
      </c>
      <c r="M10">
        <f>AVERAGE(H31:H35)</f>
        <v>70.175283399539694</v>
      </c>
      <c r="N10">
        <f>STDEV(H31:H35)</f>
        <v>4.8218858960486815</v>
      </c>
      <c r="O10">
        <f>N10/SQRT(5)</f>
        <v>2.1564129286624674</v>
      </c>
    </row>
    <row r="11" spans="1:15" x14ac:dyDescent="0.25">
      <c r="A11" t="s">
        <v>115</v>
      </c>
      <c r="B11" t="s">
        <v>108</v>
      </c>
      <c r="C11" t="s">
        <v>109</v>
      </c>
      <c r="D11" t="s">
        <v>110</v>
      </c>
      <c r="E11" s="1">
        <v>0.03</v>
      </c>
      <c r="F11">
        <v>25</v>
      </c>
      <c r="G11">
        <v>175</v>
      </c>
      <c r="H11">
        <v>100</v>
      </c>
      <c r="J11" t="s">
        <v>109</v>
      </c>
      <c r="K11" t="s">
        <v>137</v>
      </c>
      <c r="L11" s="4">
        <v>2.1000000000000001E-2</v>
      </c>
      <c r="M11">
        <f>AVERAGE(H36:H38)</f>
        <v>64.838676211225234</v>
      </c>
      <c r="N11">
        <f>STDEV(H36:H38)</f>
        <v>4.5033988885174514</v>
      </c>
      <c r="O11">
        <f>N11/SQRT(3)</f>
        <v>2.6000385605538123</v>
      </c>
    </row>
    <row r="12" spans="1:15" x14ac:dyDescent="0.25">
      <c r="A12" t="s">
        <v>116</v>
      </c>
      <c r="B12" t="s">
        <v>108</v>
      </c>
      <c r="C12" t="s">
        <v>109</v>
      </c>
      <c r="D12" t="s">
        <v>110</v>
      </c>
      <c r="E12" s="1">
        <v>0.03</v>
      </c>
      <c r="F12">
        <v>23</v>
      </c>
      <c r="G12">
        <v>161</v>
      </c>
      <c r="H12">
        <v>100</v>
      </c>
      <c r="J12" t="s">
        <v>109</v>
      </c>
      <c r="K12" t="s">
        <v>137</v>
      </c>
      <c r="L12" s="1">
        <v>0.03</v>
      </c>
      <c r="M12">
        <f>AVERAGE(H39:H41)</f>
        <v>46.790511076225364</v>
      </c>
      <c r="N12">
        <f>STDEV(H39:H41)</f>
        <v>2.9432621967280284</v>
      </c>
      <c r="O12">
        <f>N12/SQRT(3)</f>
        <v>1.6992932215765766</v>
      </c>
    </row>
    <row r="13" spans="1:15" x14ac:dyDescent="0.25">
      <c r="A13" t="s">
        <v>121</v>
      </c>
      <c r="B13" t="s">
        <v>108</v>
      </c>
      <c r="C13" t="s">
        <v>109</v>
      </c>
      <c r="D13" t="s">
        <v>110</v>
      </c>
      <c r="E13" s="1">
        <v>0.03</v>
      </c>
      <c r="F13">
        <v>35</v>
      </c>
      <c r="G13">
        <v>245</v>
      </c>
      <c r="H13">
        <v>100</v>
      </c>
    </row>
    <row r="14" spans="1:15" x14ac:dyDescent="0.25">
      <c r="A14" t="s">
        <v>122</v>
      </c>
      <c r="B14" t="s">
        <v>108</v>
      </c>
      <c r="C14" t="s">
        <v>109</v>
      </c>
      <c r="D14" t="s">
        <v>110</v>
      </c>
      <c r="E14" s="1">
        <v>0.03</v>
      </c>
      <c r="F14">
        <v>22</v>
      </c>
      <c r="G14">
        <v>154</v>
      </c>
      <c r="H14">
        <v>100</v>
      </c>
      <c r="L14" t="s">
        <v>196</v>
      </c>
      <c r="M14" t="s">
        <v>193</v>
      </c>
      <c r="N14" t="s">
        <v>194</v>
      </c>
      <c r="O14" t="s">
        <v>195</v>
      </c>
    </row>
    <row r="15" spans="1:15" x14ac:dyDescent="0.25">
      <c r="J15" t="s">
        <v>60</v>
      </c>
      <c r="K15" t="s">
        <v>108</v>
      </c>
      <c r="L15" s="1">
        <v>0</v>
      </c>
      <c r="M15">
        <v>100</v>
      </c>
      <c r="N15">
        <v>0</v>
      </c>
      <c r="O15">
        <v>0</v>
      </c>
    </row>
    <row r="16" spans="1:15" x14ac:dyDescent="0.25">
      <c r="A16" t="s">
        <v>100</v>
      </c>
      <c r="B16" t="s">
        <v>101</v>
      </c>
      <c r="C16" t="s">
        <v>102</v>
      </c>
      <c r="D16" t="s">
        <v>103</v>
      </c>
      <c r="E16" t="s">
        <v>104</v>
      </c>
      <c r="F16" t="s">
        <v>197</v>
      </c>
      <c r="G16" t="s">
        <v>106</v>
      </c>
      <c r="H16" t="s">
        <v>98</v>
      </c>
      <c r="J16" t="s">
        <v>60</v>
      </c>
      <c r="K16" t="s">
        <v>108</v>
      </c>
      <c r="L16" s="4">
        <v>2.1000000000000001E-2</v>
      </c>
      <c r="M16">
        <v>100</v>
      </c>
      <c r="N16">
        <v>0</v>
      </c>
      <c r="O16">
        <v>0</v>
      </c>
    </row>
    <row r="17" spans="1:15" x14ac:dyDescent="0.25">
      <c r="A17" t="s">
        <v>123</v>
      </c>
      <c r="B17" t="s">
        <v>124</v>
      </c>
      <c r="C17" t="s">
        <v>109</v>
      </c>
      <c r="D17" t="s">
        <v>110</v>
      </c>
      <c r="E17" s="1">
        <v>0</v>
      </c>
      <c r="F17">
        <v>22</v>
      </c>
      <c r="G17">
        <v>154</v>
      </c>
      <c r="H17">
        <v>100</v>
      </c>
      <c r="J17" t="s">
        <v>60</v>
      </c>
      <c r="K17" t="s">
        <v>108</v>
      </c>
      <c r="L17" s="1">
        <v>0.03</v>
      </c>
      <c r="M17">
        <f>AVERAGE(H51:H54)</f>
        <v>99.801587301587304</v>
      </c>
      <c r="N17">
        <f>STDEV(H51:H54)</f>
        <v>0.39682539682539897</v>
      </c>
      <c r="O17">
        <f>N17/2</f>
        <v>0.19841269841269948</v>
      </c>
    </row>
    <row r="18" spans="1:15" x14ac:dyDescent="0.25">
      <c r="A18" t="s">
        <v>125</v>
      </c>
      <c r="B18" t="s">
        <v>124</v>
      </c>
      <c r="C18" t="s">
        <v>109</v>
      </c>
      <c r="D18" t="s">
        <v>110</v>
      </c>
      <c r="E18" s="1">
        <v>0</v>
      </c>
      <c r="F18">
        <v>35</v>
      </c>
      <c r="G18">
        <v>247</v>
      </c>
      <c r="H18">
        <v>100.81632653061224</v>
      </c>
    </row>
    <row r="19" spans="1:15" x14ac:dyDescent="0.25">
      <c r="A19" t="s">
        <v>126</v>
      </c>
      <c r="B19" t="s">
        <v>124</v>
      </c>
      <c r="C19" t="s">
        <v>109</v>
      </c>
      <c r="D19" t="s">
        <v>110</v>
      </c>
      <c r="E19" s="1">
        <v>0</v>
      </c>
      <c r="F19">
        <v>20</v>
      </c>
      <c r="G19">
        <v>140</v>
      </c>
      <c r="H19">
        <v>100</v>
      </c>
      <c r="J19" t="s">
        <v>60</v>
      </c>
      <c r="K19" t="s">
        <v>124</v>
      </c>
      <c r="L19" s="1">
        <v>0</v>
      </c>
      <c r="M19">
        <v>100</v>
      </c>
      <c r="N19">
        <v>0</v>
      </c>
      <c r="O19">
        <v>0</v>
      </c>
    </row>
    <row r="20" spans="1:15" x14ac:dyDescent="0.25">
      <c r="A20" t="s">
        <v>132</v>
      </c>
      <c r="B20" t="s">
        <v>124</v>
      </c>
      <c r="C20" t="s">
        <v>109</v>
      </c>
      <c r="D20" t="s">
        <v>110</v>
      </c>
      <c r="E20" s="1">
        <v>0</v>
      </c>
      <c r="F20">
        <v>21</v>
      </c>
      <c r="G20">
        <v>147</v>
      </c>
      <c r="H20">
        <v>100</v>
      </c>
      <c r="J20" t="s">
        <v>60</v>
      </c>
      <c r="K20" t="s">
        <v>124</v>
      </c>
      <c r="L20" s="4">
        <v>2.1000000000000001E-2</v>
      </c>
      <c r="M20">
        <v>100</v>
      </c>
      <c r="N20">
        <v>0</v>
      </c>
      <c r="O20">
        <v>0</v>
      </c>
    </row>
    <row r="21" spans="1:15" x14ac:dyDescent="0.25">
      <c r="A21" t="s">
        <v>133</v>
      </c>
      <c r="B21" t="s">
        <v>124</v>
      </c>
      <c r="C21" t="s">
        <v>109</v>
      </c>
      <c r="D21" t="s">
        <v>110</v>
      </c>
      <c r="E21" s="1">
        <v>0</v>
      </c>
      <c r="F21">
        <v>11</v>
      </c>
      <c r="G21">
        <v>77</v>
      </c>
      <c r="H21">
        <v>100</v>
      </c>
      <c r="J21" t="s">
        <v>60</v>
      </c>
      <c r="K21" t="s">
        <v>124</v>
      </c>
      <c r="L21" s="1">
        <v>0.03</v>
      </c>
      <c r="M21">
        <v>100</v>
      </c>
      <c r="N21">
        <v>0</v>
      </c>
      <c r="O21">
        <v>0</v>
      </c>
    </row>
    <row r="22" spans="1:15" x14ac:dyDescent="0.25">
      <c r="A22" t="s">
        <v>127</v>
      </c>
      <c r="B22" t="s">
        <v>124</v>
      </c>
      <c r="C22" t="s">
        <v>109</v>
      </c>
      <c r="D22" t="s">
        <v>110</v>
      </c>
      <c r="E22" s="4">
        <v>2.1000000000000001E-2</v>
      </c>
      <c r="F22">
        <v>21</v>
      </c>
      <c r="G22">
        <v>147</v>
      </c>
      <c r="H22">
        <v>100</v>
      </c>
    </row>
    <row r="23" spans="1:15" x14ac:dyDescent="0.25">
      <c r="A23" t="s">
        <v>128</v>
      </c>
      <c r="B23" t="s">
        <v>124</v>
      </c>
      <c r="C23" t="s">
        <v>109</v>
      </c>
      <c r="D23" t="s">
        <v>110</v>
      </c>
      <c r="E23" s="4">
        <v>2.1000000000000001E-2</v>
      </c>
      <c r="F23">
        <v>17</v>
      </c>
      <c r="G23">
        <v>119</v>
      </c>
      <c r="H23">
        <v>100</v>
      </c>
      <c r="J23" t="s">
        <v>60</v>
      </c>
      <c r="K23" t="s">
        <v>137</v>
      </c>
      <c r="L23" s="1">
        <v>0</v>
      </c>
      <c r="M23">
        <f>AVERAGE(H73:H76)</f>
        <v>60.711902037702956</v>
      </c>
      <c r="N23">
        <f>STDEV(H73:H76)</f>
        <v>5.4160722515381368</v>
      </c>
      <c r="O23">
        <f>N23/2</f>
        <v>2.7080361257690684</v>
      </c>
    </row>
    <row r="24" spans="1:15" x14ac:dyDescent="0.25">
      <c r="A24" t="s">
        <v>129</v>
      </c>
      <c r="B24" t="s">
        <v>124</v>
      </c>
      <c r="C24" t="s">
        <v>109</v>
      </c>
      <c r="D24" t="s">
        <v>110</v>
      </c>
      <c r="E24" s="4">
        <v>2.1000000000000001E-2</v>
      </c>
      <c r="F24">
        <v>18</v>
      </c>
      <c r="G24">
        <v>126</v>
      </c>
      <c r="H24">
        <v>100</v>
      </c>
      <c r="J24" t="s">
        <v>60</v>
      </c>
      <c r="K24" t="s">
        <v>137</v>
      </c>
      <c r="L24" s="4">
        <v>2.1000000000000001E-2</v>
      </c>
      <c r="M24">
        <f>AVERAGE(H77:H83)</f>
        <v>63.067612741525785</v>
      </c>
      <c r="N24">
        <f>STDEV(H77:H83)</f>
        <v>6.3006564187278853</v>
      </c>
      <c r="O24">
        <f>N24/SQRT(7)</f>
        <v>2.3814242829166901</v>
      </c>
    </row>
    <row r="25" spans="1:15" x14ac:dyDescent="0.25">
      <c r="A25" t="s">
        <v>134</v>
      </c>
      <c r="B25" t="s">
        <v>124</v>
      </c>
      <c r="C25" t="s">
        <v>109</v>
      </c>
      <c r="D25" t="s">
        <v>110</v>
      </c>
      <c r="E25" s="4">
        <v>2.1000000000000001E-2</v>
      </c>
      <c r="F25">
        <v>24</v>
      </c>
      <c r="G25">
        <v>168</v>
      </c>
      <c r="H25">
        <v>100</v>
      </c>
      <c r="J25" t="s">
        <v>60</v>
      </c>
      <c r="K25" t="s">
        <v>137</v>
      </c>
      <c r="L25" s="1">
        <v>0.03</v>
      </c>
      <c r="M25">
        <f>AVERAGE(H84:H91)</f>
        <v>62.46212497069039</v>
      </c>
      <c r="N25">
        <f>STDEV(H84:H91)</f>
        <v>8.158395644857924</v>
      </c>
      <c r="O25">
        <f>N25/SQRT(8)</f>
        <v>2.884428442040917</v>
      </c>
    </row>
    <row r="26" spans="1:15" x14ac:dyDescent="0.25">
      <c r="A26" t="s">
        <v>130</v>
      </c>
      <c r="B26" t="s">
        <v>124</v>
      </c>
      <c r="C26" t="s">
        <v>109</v>
      </c>
      <c r="D26" t="s">
        <v>110</v>
      </c>
      <c r="E26" s="1">
        <v>0.03</v>
      </c>
      <c r="F26">
        <v>21</v>
      </c>
      <c r="G26">
        <v>147</v>
      </c>
      <c r="H26">
        <v>100</v>
      </c>
    </row>
    <row r="27" spans="1:15" x14ac:dyDescent="0.25">
      <c r="A27" t="s">
        <v>131</v>
      </c>
      <c r="B27" t="s">
        <v>124</v>
      </c>
      <c r="C27" t="s">
        <v>109</v>
      </c>
      <c r="D27" t="s">
        <v>110</v>
      </c>
      <c r="E27" s="1">
        <v>0.03</v>
      </c>
      <c r="F27">
        <v>21</v>
      </c>
      <c r="G27">
        <v>147</v>
      </c>
      <c r="H27">
        <v>100</v>
      </c>
    </row>
    <row r="28" spans="1:15" x14ac:dyDescent="0.25">
      <c r="A28" t="s">
        <v>135</v>
      </c>
      <c r="B28" t="s">
        <v>124</v>
      </c>
      <c r="C28" t="s">
        <v>109</v>
      </c>
      <c r="D28" t="s">
        <v>110</v>
      </c>
      <c r="E28" s="1">
        <v>0.03</v>
      </c>
      <c r="F28">
        <v>16</v>
      </c>
      <c r="G28">
        <v>112</v>
      </c>
      <c r="H28">
        <v>100</v>
      </c>
    </row>
    <row r="30" spans="1:15" x14ac:dyDescent="0.25">
      <c r="A30" t="s">
        <v>100</v>
      </c>
      <c r="B30" t="s">
        <v>101</v>
      </c>
      <c r="C30" t="s">
        <v>102</v>
      </c>
      <c r="D30" t="s">
        <v>103</v>
      </c>
      <c r="E30" t="s">
        <v>104</v>
      </c>
      <c r="F30" t="s">
        <v>105</v>
      </c>
      <c r="G30" t="s">
        <v>106</v>
      </c>
      <c r="H30" t="s">
        <v>98</v>
      </c>
    </row>
    <row r="31" spans="1:15" x14ac:dyDescent="0.25">
      <c r="A31" t="s">
        <v>136</v>
      </c>
      <c r="B31" t="s">
        <v>137</v>
      </c>
      <c r="C31" t="s">
        <v>109</v>
      </c>
      <c r="D31" t="s">
        <v>110</v>
      </c>
      <c r="E31" s="1">
        <v>0</v>
      </c>
      <c r="F31">
        <v>9</v>
      </c>
      <c r="G31">
        <v>41</v>
      </c>
      <c r="H31">
        <v>65.079365079365076</v>
      </c>
    </row>
    <row r="32" spans="1:15" x14ac:dyDescent="0.25">
      <c r="A32" t="s">
        <v>138</v>
      </c>
      <c r="B32" t="s">
        <v>137</v>
      </c>
      <c r="C32" t="s">
        <v>109</v>
      </c>
      <c r="D32" t="s">
        <v>110</v>
      </c>
      <c r="E32" s="1">
        <v>0</v>
      </c>
      <c r="F32">
        <v>11</v>
      </c>
      <c r="G32">
        <v>58</v>
      </c>
      <c r="H32">
        <v>75.324675324675326</v>
      </c>
    </row>
    <row r="33" spans="1:8" x14ac:dyDescent="0.25">
      <c r="A33" t="s">
        <v>139</v>
      </c>
      <c r="B33" t="s">
        <v>137</v>
      </c>
      <c r="C33" t="s">
        <v>109</v>
      </c>
      <c r="D33" t="s">
        <v>110</v>
      </c>
      <c r="E33" s="1">
        <v>0</v>
      </c>
      <c r="F33">
        <v>19</v>
      </c>
      <c r="G33">
        <v>96</v>
      </c>
      <c r="H33">
        <v>72.180451127819552</v>
      </c>
    </row>
    <row r="34" spans="1:8" x14ac:dyDescent="0.25">
      <c r="A34" t="s">
        <v>140</v>
      </c>
      <c r="B34" t="s">
        <v>137</v>
      </c>
      <c r="C34" t="s">
        <v>109</v>
      </c>
      <c r="D34" t="s">
        <v>110</v>
      </c>
      <c r="E34" s="1">
        <v>0</v>
      </c>
      <c r="F34">
        <v>20</v>
      </c>
      <c r="G34">
        <v>91</v>
      </c>
      <c r="H34">
        <v>65</v>
      </c>
    </row>
    <row r="35" spans="1:8" x14ac:dyDescent="0.25">
      <c r="A35" t="s">
        <v>141</v>
      </c>
      <c r="B35" t="s">
        <v>137</v>
      </c>
      <c r="C35" t="s">
        <v>109</v>
      </c>
      <c r="D35" t="s">
        <v>110</v>
      </c>
      <c r="E35" s="1">
        <v>0</v>
      </c>
      <c r="F35">
        <v>23</v>
      </c>
      <c r="G35">
        <v>118</v>
      </c>
      <c r="H35">
        <v>73.291925465838503</v>
      </c>
    </row>
    <row r="36" spans="1:8" x14ac:dyDescent="0.25">
      <c r="A36" t="s">
        <v>142</v>
      </c>
      <c r="B36" t="s">
        <v>137</v>
      </c>
      <c r="C36" t="s">
        <v>109</v>
      </c>
      <c r="D36" t="s">
        <v>110</v>
      </c>
      <c r="E36" s="4">
        <v>2.1000000000000001E-2</v>
      </c>
      <c r="F36">
        <v>34</v>
      </c>
      <c r="G36">
        <v>164</v>
      </c>
      <c r="H36">
        <v>68.907563025210081</v>
      </c>
    </row>
    <row r="37" spans="1:8" x14ac:dyDescent="0.25">
      <c r="A37" t="s">
        <v>143</v>
      </c>
      <c r="B37" t="s">
        <v>137</v>
      </c>
      <c r="C37" t="s">
        <v>109</v>
      </c>
      <c r="D37" t="s">
        <v>110</v>
      </c>
      <c r="E37" s="4">
        <v>2.1000000000000001E-2</v>
      </c>
      <c r="F37">
        <v>27</v>
      </c>
      <c r="G37">
        <v>124</v>
      </c>
      <c r="H37">
        <v>65.608465608465607</v>
      </c>
    </row>
    <row r="38" spans="1:8" x14ac:dyDescent="0.25">
      <c r="A38" t="s">
        <v>144</v>
      </c>
      <c r="B38" t="s">
        <v>137</v>
      </c>
      <c r="C38" t="s">
        <v>109</v>
      </c>
      <c r="D38" t="s">
        <v>110</v>
      </c>
      <c r="E38" s="4">
        <v>2.1000000000000001E-2</v>
      </c>
      <c r="F38">
        <v>20</v>
      </c>
      <c r="G38">
        <v>84</v>
      </c>
      <c r="H38">
        <v>60</v>
      </c>
    </row>
    <row r="39" spans="1:8" x14ac:dyDescent="0.25">
      <c r="A39" t="s">
        <v>145</v>
      </c>
      <c r="B39" t="s">
        <v>137</v>
      </c>
      <c r="C39" t="s">
        <v>109</v>
      </c>
      <c r="D39" t="s">
        <v>110</v>
      </c>
      <c r="E39" s="1">
        <v>0.03</v>
      </c>
      <c r="F39">
        <v>13</v>
      </c>
      <c r="G39">
        <v>42</v>
      </c>
      <c r="H39">
        <v>46.153846153846153</v>
      </c>
    </row>
    <row r="40" spans="1:8" x14ac:dyDescent="0.25">
      <c r="A40" t="s">
        <v>146</v>
      </c>
      <c r="B40" t="s">
        <v>137</v>
      </c>
      <c r="C40" t="s">
        <v>109</v>
      </c>
      <c r="D40" t="s">
        <v>110</v>
      </c>
      <c r="E40" s="1">
        <v>0.03</v>
      </c>
      <c r="F40">
        <v>20</v>
      </c>
      <c r="G40">
        <v>70</v>
      </c>
      <c r="H40">
        <v>50</v>
      </c>
    </row>
    <row r="41" spans="1:8" x14ac:dyDescent="0.25">
      <c r="A41" t="s">
        <v>147</v>
      </c>
      <c r="B41" t="s">
        <v>137</v>
      </c>
      <c r="C41" t="s">
        <v>109</v>
      </c>
      <c r="D41" t="s">
        <v>110</v>
      </c>
      <c r="E41" s="1">
        <v>0.03</v>
      </c>
      <c r="F41">
        <v>21</v>
      </c>
      <c r="G41">
        <v>65</v>
      </c>
      <c r="H41">
        <v>44.217687074829932</v>
      </c>
    </row>
    <row r="43" spans="1:8" x14ac:dyDescent="0.25">
      <c r="A43" t="s">
        <v>100</v>
      </c>
      <c r="B43" t="s">
        <v>101</v>
      </c>
      <c r="C43" t="s">
        <v>102</v>
      </c>
      <c r="D43" t="s">
        <v>103</v>
      </c>
      <c r="E43" t="s">
        <v>104</v>
      </c>
      <c r="F43" t="s">
        <v>105</v>
      </c>
      <c r="G43" t="s">
        <v>106</v>
      </c>
      <c r="H43" t="s">
        <v>98</v>
      </c>
    </row>
    <row r="44" spans="1:8" x14ac:dyDescent="0.25">
      <c r="A44" t="s">
        <v>148</v>
      </c>
      <c r="B44" t="s">
        <v>108</v>
      </c>
      <c r="C44" t="s">
        <v>149</v>
      </c>
      <c r="D44" t="s">
        <v>110</v>
      </c>
      <c r="E44" s="1">
        <v>0</v>
      </c>
      <c r="F44">
        <v>26</v>
      </c>
      <c r="G44">
        <v>182</v>
      </c>
      <c r="H44">
        <v>100</v>
      </c>
    </row>
    <row r="45" spans="1:8" x14ac:dyDescent="0.25">
      <c r="A45" t="s">
        <v>150</v>
      </c>
      <c r="B45" t="s">
        <v>108</v>
      </c>
      <c r="C45" t="s">
        <v>149</v>
      </c>
      <c r="D45" t="s">
        <v>110</v>
      </c>
      <c r="E45" s="1">
        <v>0</v>
      </c>
      <c r="F45">
        <v>30</v>
      </c>
      <c r="G45">
        <v>210</v>
      </c>
      <c r="H45">
        <v>100</v>
      </c>
    </row>
    <row r="46" spans="1:8" x14ac:dyDescent="0.25">
      <c r="A46" t="s">
        <v>151</v>
      </c>
      <c r="B46" t="s">
        <v>108</v>
      </c>
      <c r="C46" t="s">
        <v>149</v>
      </c>
      <c r="D46" t="s">
        <v>110</v>
      </c>
      <c r="E46" s="1">
        <v>0</v>
      </c>
      <c r="F46">
        <v>29</v>
      </c>
      <c r="G46">
        <v>203</v>
      </c>
      <c r="H46">
        <v>100</v>
      </c>
    </row>
    <row r="47" spans="1:8" x14ac:dyDescent="0.25">
      <c r="A47" t="s">
        <v>156</v>
      </c>
      <c r="B47" t="s">
        <v>108</v>
      </c>
      <c r="C47" t="s">
        <v>149</v>
      </c>
      <c r="D47" t="s">
        <v>110</v>
      </c>
      <c r="E47" s="1">
        <v>0</v>
      </c>
      <c r="F47">
        <v>28</v>
      </c>
      <c r="G47">
        <v>196</v>
      </c>
      <c r="H47">
        <v>100</v>
      </c>
    </row>
    <row r="48" spans="1:8" x14ac:dyDescent="0.25">
      <c r="A48" t="s">
        <v>152</v>
      </c>
      <c r="B48" t="s">
        <v>108</v>
      </c>
      <c r="C48" t="s">
        <v>149</v>
      </c>
      <c r="D48" t="s">
        <v>110</v>
      </c>
      <c r="E48" s="4">
        <v>2.1000000000000001E-2</v>
      </c>
      <c r="F48">
        <v>32</v>
      </c>
      <c r="G48">
        <v>224</v>
      </c>
      <c r="H48">
        <v>100</v>
      </c>
    </row>
    <row r="49" spans="1:8" x14ac:dyDescent="0.25">
      <c r="A49" t="s">
        <v>153</v>
      </c>
      <c r="B49" t="s">
        <v>108</v>
      </c>
      <c r="C49" t="s">
        <v>149</v>
      </c>
      <c r="D49" t="s">
        <v>110</v>
      </c>
      <c r="E49" s="4">
        <v>2.1000000000000001E-2</v>
      </c>
      <c r="F49">
        <v>41</v>
      </c>
      <c r="G49">
        <v>287</v>
      </c>
      <c r="H49">
        <v>100</v>
      </c>
    </row>
    <row r="50" spans="1:8" x14ac:dyDescent="0.25">
      <c r="A50" t="s">
        <v>157</v>
      </c>
      <c r="B50" t="s">
        <v>108</v>
      </c>
      <c r="C50" t="s">
        <v>149</v>
      </c>
      <c r="D50" t="s">
        <v>110</v>
      </c>
      <c r="E50" s="4">
        <v>2.1000000000000001E-2</v>
      </c>
      <c r="F50">
        <v>20</v>
      </c>
      <c r="G50">
        <v>140</v>
      </c>
      <c r="H50">
        <v>100</v>
      </c>
    </row>
    <row r="51" spans="1:8" x14ac:dyDescent="0.25">
      <c r="A51" t="s">
        <v>154</v>
      </c>
      <c r="B51" t="s">
        <v>108</v>
      </c>
      <c r="C51" t="s">
        <v>149</v>
      </c>
      <c r="D51" t="s">
        <v>110</v>
      </c>
      <c r="E51" s="1">
        <v>0.03</v>
      </c>
      <c r="F51">
        <v>27</v>
      </c>
      <c r="G51">
        <v>189</v>
      </c>
      <c r="H51">
        <v>100</v>
      </c>
    </row>
    <row r="52" spans="1:8" x14ac:dyDescent="0.25">
      <c r="A52" t="s">
        <v>155</v>
      </c>
      <c r="B52" t="s">
        <v>108</v>
      </c>
      <c r="C52" t="s">
        <v>149</v>
      </c>
      <c r="D52" t="s">
        <v>110</v>
      </c>
      <c r="E52" s="1">
        <v>0.03</v>
      </c>
      <c r="F52">
        <v>21</v>
      </c>
      <c r="G52">
        <v>147</v>
      </c>
      <c r="H52">
        <v>100</v>
      </c>
    </row>
    <row r="53" spans="1:8" x14ac:dyDescent="0.25">
      <c r="A53" t="s">
        <v>158</v>
      </c>
      <c r="B53" t="s">
        <v>108</v>
      </c>
      <c r="C53" t="s">
        <v>149</v>
      </c>
      <c r="D53" t="s">
        <v>110</v>
      </c>
      <c r="E53" s="1">
        <v>0.03</v>
      </c>
      <c r="F53">
        <v>15</v>
      </c>
      <c r="G53">
        <v>105</v>
      </c>
      <c r="H53">
        <v>100</v>
      </c>
    </row>
    <row r="54" spans="1:8" x14ac:dyDescent="0.25">
      <c r="A54" t="s">
        <v>159</v>
      </c>
      <c r="B54" t="s">
        <v>108</v>
      </c>
      <c r="C54" t="s">
        <v>149</v>
      </c>
      <c r="D54" t="s">
        <v>110</v>
      </c>
      <c r="E54" s="1">
        <v>0.03</v>
      </c>
      <c r="F54">
        <v>18</v>
      </c>
      <c r="G54">
        <v>125</v>
      </c>
      <c r="H54">
        <v>99.206349206349202</v>
      </c>
    </row>
    <row r="56" spans="1:8" x14ac:dyDescent="0.25">
      <c r="A56" t="s">
        <v>100</v>
      </c>
      <c r="B56" t="s">
        <v>101</v>
      </c>
      <c r="C56" t="s">
        <v>102</v>
      </c>
      <c r="D56" t="s">
        <v>103</v>
      </c>
      <c r="E56" t="s">
        <v>104</v>
      </c>
      <c r="F56" t="s">
        <v>105</v>
      </c>
      <c r="G56" t="s">
        <v>106</v>
      </c>
      <c r="H56" t="s">
        <v>98</v>
      </c>
    </row>
    <row r="57" spans="1:8" x14ac:dyDescent="0.25">
      <c r="A57" t="s">
        <v>160</v>
      </c>
      <c r="B57" t="s">
        <v>124</v>
      </c>
      <c r="C57" t="s">
        <v>149</v>
      </c>
      <c r="D57" t="s">
        <v>110</v>
      </c>
      <c r="E57" s="1">
        <v>0</v>
      </c>
      <c r="F57">
        <v>33</v>
      </c>
      <c r="G57">
        <v>231</v>
      </c>
      <c r="H57">
        <v>100</v>
      </c>
    </row>
    <row r="58" spans="1:8" x14ac:dyDescent="0.25">
      <c r="A58" t="s">
        <v>161</v>
      </c>
      <c r="B58" t="s">
        <v>124</v>
      </c>
      <c r="C58" t="s">
        <v>149</v>
      </c>
      <c r="D58" t="s">
        <v>110</v>
      </c>
      <c r="E58" s="1">
        <v>0</v>
      </c>
      <c r="F58">
        <v>22</v>
      </c>
      <c r="G58">
        <v>154</v>
      </c>
      <c r="H58">
        <v>100</v>
      </c>
    </row>
    <row r="59" spans="1:8" x14ac:dyDescent="0.25">
      <c r="A59" t="s">
        <v>162</v>
      </c>
      <c r="B59" t="s">
        <v>124</v>
      </c>
      <c r="C59" t="s">
        <v>149</v>
      </c>
      <c r="D59" t="s">
        <v>110</v>
      </c>
      <c r="E59" s="1">
        <v>0</v>
      </c>
      <c r="F59">
        <v>26</v>
      </c>
      <c r="G59">
        <v>182</v>
      </c>
      <c r="H59">
        <v>100</v>
      </c>
    </row>
    <row r="60" spans="1:8" x14ac:dyDescent="0.25">
      <c r="A60" t="s">
        <v>167</v>
      </c>
      <c r="B60" t="s">
        <v>124</v>
      </c>
      <c r="C60" t="s">
        <v>149</v>
      </c>
      <c r="D60" t="s">
        <v>110</v>
      </c>
      <c r="E60" s="1">
        <v>0</v>
      </c>
      <c r="F60">
        <v>21</v>
      </c>
      <c r="G60">
        <v>147</v>
      </c>
      <c r="H60">
        <v>100</v>
      </c>
    </row>
    <row r="61" spans="1:8" x14ac:dyDescent="0.25">
      <c r="A61" t="s">
        <v>168</v>
      </c>
      <c r="B61" t="s">
        <v>124</v>
      </c>
      <c r="C61" t="s">
        <v>149</v>
      </c>
      <c r="D61" t="s">
        <v>110</v>
      </c>
      <c r="E61" s="1">
        <v>0</v>
      </c>
      <c r="F61">
        <v>26</v>
      </c>
      <c r="G61">
        <v>182</v>
      </c>
      <c r="H61">
        <v>100</v>
      </c>
    </row>
    <row r="62" spans="1:8" x14ac:dyDescent="0.25">
      <c r="A62" t="s">
        <v>163</v>
      </c>
      <c r="B62" t="s">
        <v>124</v>
      </c>
      <c r="C62" t="s">
        <v>149</v>
      </c>
      <c r="D62" t="s">
        <v>110</v>
      </c>
      <c r="E62" s="4">
        <v>2.1000000000000001E-2</v>
      </c>
      <c r="F62">
        <v>36</v>
      </c>
      <c r="G62">
        <v>252</v>
      </c>
      <c r="H62">
        <v>100</v>
      </c>
    </row>
    <row r="63" spans="1:8" x14ac:dyDescent="0.25">
      <c r="A63" t="s">
        <v>169</v>
      </c>
      <c r="B63" t="s">
        <v>124</v>
      </c>
      <c r="C63" t="s">
        <v>149</v>
      </c>
      <c r="D63" t="s">
        <v>110</v>
      </c>
      <c r="E63" s="4">
        <v>2.1000000000000001E-2</v>
      </c>
      <c r="F63">
        <v>17</v>
      </c>
      <c r="G63">
        <v>119</v>
      </c>
      <c r="H63">
        <v>100</v>
      </c>
    </row>
    <row r="64" spans="1:8" x14ac:dyDescent="0.25">
      <c r="A64" t="s">
        <v>170</v>
      </c>
      <c r="B64" t="s">
        <v>124</v>
      </c>
      <c r="C64" t="s">
        <v>149</v>
      </c>
      <c r="D64" t="s">
        <v>110</v>
      </c>
      <c r="E64" s="4">
        <v>2.1000000000000001E-2</v>
      </c>
      <c r="F64">
        <v>21</v>
      </c>
      <c r="G64">
        <v>147</v>
      </c>
      <c r="H64">
        <v>100</v>
      </c>
    </row>
    <row r="65" spans="1:8" x14ac:dyDescent="0.25">
      <c r="A65" t="s">
        <v>171</v>
      </c>
      <c r="B65" t="s">
        <v>124</v>
      </c>
      <c r="C65" t="s">
        <v>149</v>
      </c>
      <c r="D65" t="s">
        <v>110</v>
      </c>
      <c r="E65" s="4">
        <v>2.1000000000000001E-2</v>
      </c>
      <c r="F65">
        <v>32</v>
      </c>
      <c r="G65">
        <v>224</v>
      </c>
      <c r="H65">
        <v>100</v>
      </c>
    </row>
    <row r="66" spans="1:8" x14ac:dyDescent="0.25">
      <c r="A66" t="s">
        <v>164</v>
      </c>
      <c r="B66" t="s">
        <v>124</v>
      </c>
      <c r="C66" t="s">
        <v>149</v>
      </c>
      <c r="D66" t="s">
        <v>110</v>
      </c>
      <c r="E66" s="1">
        <v>0.03</v>
      </c>
      <c r="F66">
        <v>23</v>
      </c>
      <c r="G66">
        <v>161</v>
      </c>
      <c r="H66">
        <v>100</v>
      </c>
    </row>
    <row r="67" spans="1:8" x14ac:dyDescent="0.25">
      <c r="A67" t="s">
        <v>165</v>
      </c>
      <c r="B67" t="s">
        <v>124</v>
      </c>
      <c r="C67" t="s">
        <v>149</v>
      </c>
      <c r="D67" t="s">
        <v>110</v>
      </c>
      <c r="E67" s="1">
        <v>0.03</v>
      </c>
      <c r="F67">
        <v>25</v>
      </c>
      <c r="G67">
        <v>175</v>
      </c>
      <c r="H67">
        <v>100</v>
      </c>
    </row>
    <row r="68" spans="1:8" x14ac:dyDescent="0.25">
      <c r="A68" t="s">
        <v>166</v>
      </c>
      <c r="B68" t="s">
        <v>124</v>
      </c>
      <c r="C68" t="s">
        <v>149</v>
      </c>
      <c r="D68" t="s">
        <v>110</v>
      </c>
      <c r="E68" s="1">
        <v>0.03</v>
      </c>
      <c r="F68">
        <v>20</v>
      </c>
      <c r="G68">
        <v>140</v>
      </c>
      <c r="H68">
        <v>100</v>
      </c>
    </row>
    <row r="69" spans="1:8" x14ac:dyDescent="0.25">
      <c r="A69" t="s">
        <v>172</v>
      </c>
      <c r="B69" t="s">
        <v>124</v>
      </c>
      <c r="C69" t="s">
        <v>149</v>
      </c>
      <c r="D69" t="s">
        <v>110</v>
      </c>
      <c r="E69" s="1">
        <v>0.03</v>
      </c>
      <c r="F69">
        <v>23</v>
      </c>
      <c r="G69">
        <v>161</v>
      </c>
      <c r="H69">
        <v>100</v>
      </c>
    </row>
    <row r="70" spans="1:8" x14ac:dyDescent="0.25">
      <c r="A70" t="s">
        <v>173</v>
      </c>
      <c r="B70" t="s">
        <v>124</v>
      </c>
      <c r="C70" t="s">
        <v>149</v>
      </c>
      <c r="D70" t="s">
        <v>110</v>
      </c>
      <c r="E70" s="1">
        <v>0.03</v>
      </c>
      <c r="F70">
        <v>22</v>
      </c>
      <c r="G70">
        <v>154</v>
      </c>
      <c r="H70">
        <v>100</v>
      </c>
    </row>
    <row r="72" spans="1:8" x14ac:dyDescent="0.25">
      <c r="A72" t="s">
        <v>100</v>
      </c>
      <c r="B72" t="s">
        <v>101</v>
      </c>
      <c r="C72" t="s">
        <v>102</v>
      </c>
      <c r="D72" t="s">
        <v>103</v>
      </c>
      <c r="E72" t="s">
        <v>104</v>
      </c>
      <c r="F72" t="s">
        <v>105</v>
      </c>
      <c r="G72" t="s">
        <v>106</v>
      </c>
      <c r="H72" t="s">
        <v>98</v>
      </c>
    </row>
    <row r="73" spans="1:8" x14ac:dyDescent="0.25">
      <c r="A73" t="s">
        <v>174</v>
      </c>
      <c r="B73" t="s">
        <v>137</v>
      </c>
      <c r="C73" t="s">
        <v>149</v>
      </c>
      <c r="D73" t="s">
        <v>110</v>
      </c>
      <c r="E73" s="1">
        <v>0</v>
      </c>
      <c r="F73">
        <v>23</v>
      </c>
      <c r="G73">
        <v>88</v>
      </c>
      <c r="H73">
        <v>54.658385093167702</v>
      </c>
    </row>
    <row r="74" spans="1:8" x14ac:dyDescent="0.25">
      <c r="A74" t="s">
        <v>182</v>
      </c>
      <c r="B74" t="s">
        <v>137</v>
      </c>
      <c r="C74" t="s">
        <v>149</v>
      </c>
      <c r="D74" t="s">
        <v>110</v>
      </c>
      <c r="E74" s="1">
        <v>0</v>
      </c>
      <c r="F74">
        <v>24</v>
      </c>
      <c r="G74">
        <v>97</v>
      </c>
      <c r="H74">
        <v>57.738095238095241</v>
      </c>
    </row>
    <row r="75" spans="1:8" x14ac:dyDescent="0.25">
      <c r="A75" t="s">
        <v>183</v>
      </c>
      <c r="B75" t="s">
        <v>137</v>
      </c>
      <c r="C75" t="s">
        <v>149</v>
      </c>
      <c r="D75" t="s">
        <v>110</v>
      </c>
      <c r="E75" s="1">
        <v>0</v>
      </c>
      <c r="F75">
        <v>19</v>
      </c>
      <c r="G75">
        <v>88</v>
      </c>
      <c r="H75">
        <v>66.165413533834581</v>
      </c>
    </row>
    <row r="76" spans="1:8" x14ac:dyDescent="0.25">
      <c r="A76" t="s">
        <v>184</v>
      </c>
      <c r="B76" t="s">
        <v>137</v>
      </c>
      <c r="C76" t="s">
        <v>149</v>
      </c>
      <c r="D76" t="s">
        <v>110</v>
      </c>
      <c r="E76" s="1">
        <v>0</v>
      </c>
      <c r="F76">
        <v>28</v>
      </c>
      <c r="G76">
        <v>126</v>
      </c>
      <c r="H76">
        <v>64.285714285714292</v>
      </c>
    </row>
    <row r="77" spans="1:8" x14ac:dyDescent="0.25">
      <c r="A77" t="s">
        <v>175</v>
      </c>
      <c r="B77" t="s">
        <v>137</v>
      </c>
      <c r="C77" t="s">
        <v>149</v>
      </c>
      <c r="D77" t="s">
        <v>110</v>
      </c>
      <c r="E77" s="4">
        <v>2.1000000000000001E-2</v>
      </c>
      <c r="F77">
        <v>23</v>
      </c>
      <c r="G77">
        <v>113</v>
      </c>
      <c r="H77">
        <v>70.186335403726702</v>
      </c>
    </row>
    <row r="78" spans="1:8" x14ac:dyDescent="0.25">
      <c r="A78" t="s">
        <v>176</v>
      </c>
      <c r="B78" t="s">
        <v>137</v>
      </c>
      <c r="C78" t="s">
        <v>149</v>
      </c>
      <c r="D78" t="s">
        <v>110</v>
      </c>
      <c r="E78" s="4">
        <v>2.1000000000000001E-2</v>
      </c>
      <c r="F78">
        <v>33</v>
      </c>
      <c r="G78">
        <v>147</v>
      </c>
      <c r="H78">
        <v>63.636363636363633</v>
      </c>
    </row>
    <row r="79" spans="1:8" x14ac:dyDescent="0.25">
      <c r="A79" t="s">
        <v>177</v>
      </c>
      <c r="B79" t="s">
        <v>137</v>
      </c>
      <c r="C79" t="s">
        <v>149</v>
      </c>
      <c r="D79" t="s">
        <v>110</v>
      </c>
      <c r="E79" s="4">
        <v>2.1000000000000001E-2</v>
      </c>
      <c r="F79">
        <v>27</v>
      </c>
      <c r="G79">
        <v>133</v>
      </c>
      <c r="H79">
        <v>70.370370370370367</v>
      </c>
    </row>
    <row r="80" spans="1:8" x14ac:dyDescent="0.25">
      <c r="A80" t="s">
        <v>185</v>
      </c>
      <c r="B80" t="s">
        <v>137</v>
      </c>
      <c r="C80" t="s">
        <v>149</v>
      </c>
      <c r="D80" t="s">
        <v>110</v>
      </c>
      <c r="E80" s="4">
        <v>2.1000000000000001E-2</v>
      </c>
      <c r="F80">
        <v>24</v>
      </c>
      <c r="G80">
        <v>87</v>
      </c>
      <c r="H80">
        <v>51.785714285714285</v>
      </c>
    </row>
    <row r="81" spans="1:8" x14ac:dyDescent="0.25">
      <c r="A81" t="s">
        <v>186</v>
      </c>
      <c r="B81" t="s">
        <v>137</v>
      </c>
      <c r="C81" t="s">
        <v>149</v>
      </c>
      <c r="D81" t="s">
        <v>110</v>
      </c>
      <c r="E81" s="4">
        <v>2.1000000000000001E-2</v>
      </c>
      <c r="F81">
        <v>26</v>
      </c>
      <c r="G81">
        <v>114</v>
      </c>
      <c r="H81">
        <v>62.637362637362635</v>
      </c>
    </row>
    <row r="82" spans="1:8" x14ac:dyDescent="0.25">
      <c r="A82" t="s">
        <v>187</v>
      </c>
      <c r="B82" t="s">
        <v>137</v>
      </c>
      <c r="C82" t="s">
        <v>149</v>
      </c>
      <c r="D82" t="s">
        <v>110</v>
      </c>
      <c r="E82" s="4">
        <v>2.1000000000000001E-2</v>
      </c>
      <c r="F82">
        <v>20</v>
      </c>
      <c r="G82">
        <v>87</v>
      </c>
      <c r="H82">
        <v>62.142857142857146</v>
      </c>
    </row>
    <row r="83" spans="1:8" x14ac:dyDescent="0.25">
      <c r="A83" t="s">
        <v>188</v>
      </c>
      <c r="B83" t="s">
        <v>137</v>
      </c>
      <c r="C83" t="s">
        <v>149</v>
      </c>
      <c r="D83" t="s">
        <v>110</v>
      </c>
      <c r="E83" s="4">
        <v>2.1000000000000001E-2</v>
      </c>
      <c r="F83">
        <v>4</v>
      </c>
      <c r="G83">
        <v>17</v>
      </c>
      <c r="H83">
        <v>60.714285714285715</v>
      </c>
    </row>
    <row r="84" spans="1:8" x14ac:dyDescent="0.25">
      <c r="A84" t="s">
        <v>178</v>
      </c>
      <c r="B84" t="s">
        <v>137</v>
      </c>
      <c r="C84" t="s">
        <v>149</v>
      </c>
      <c r="D84" t="s">
        <v>110</v>
      </c>
      <c r="E84" s="1">
        <v>0.03</v>
      </c>
      <c r="F84">
        <v>36</v>
      </c>
      <c r="G84">
        <v>158</v>
      </c>
      <c r="H84">
        <v>62.698412698412696</v>
      </c>
    </row>
    <row r="85" spans="1:8" x14ac:dyDescent="0.25">
      <c r="A85" t="s">
        <v>179</v>
      </c>
      <c r="B85" t="s">
        <v>137</v>
      </c>
      <c r="C85" t="s">
        <v>149</v>
      </c>
      <c r="D85" t="s">
        <v>110</v>
      </c>
      <c r="E85" s="1">
        <v>0.03</v>
      </c>
      <c r="F85">
        <v>46</v>
      </c>
      <c r="G85">
        <v>194</v>
      </c>
      <c r="H85">
        <v>60.248447204968947</v>
      </c>
    </row>
    <row r="86" spans="1:8" x14ac:dyDescent="0.25">
      <c r="A86" t="s">
        <v>180</v>
      </c>
      <c r="B86" t="s">
        <v>137</v>
      </c>
      <c r="C86" t="s">
        <v>149</v>
      </c>
      <c r="D86" t="s">
        <v>110</v>
      </c>
      <c r="E86" s="1">
        <v>0.03</v>
      </c>
      <c r="F86">
        <v>31</v>
      </c>
      <c r="G86">
        <v>119</v>
      </c>
      <c r="H86">
        <v>54.838709677419352</v>
      </c>
    </row>
    <row r="87" spans="1:8" x14ac:dyDescent="0.25">
      <c r="A87" t="s">
        <v>181</v>
      </c>
      <c r="B87" t="s">
        <v>137</v>
      </c>
      <c r="C87" t="s">
        <v>149</v>
      </c>
      <c r="D87" t="s">
        <v>110</v>
      </c>
      <c r="E87" s="1">
        <v>0.03</v>
      </c>
      <c r="F87">
        <v>22</v>
      </c>
      <c r="G87">
        <v>87</v>
      </c>
      <c r="H87">
        <v>56.493506493506494</v>
      </c>
    </row>
    <row r="88" spans="1:8" x14ac:dyDescent="0.25">
      <c r="A88" t="s">
        <v>189</v>
      </c>
      <c r="B88" t="s">
        <v>137</v>
      </c>
      <c r="C88" t="s">
        <v>149</v>
      </c>
      <c r="D88" t="s">
        <v>110</v>
      </c>
      <c r="E88" s="1">
        <v>0.03</v>
      </c>
      <c r="F88">
        <v>23</v>
      </c>
      <c r="G88">
        <v>100</v>
      </c>
      <c r="H88">
        <v>62.111801242236027</v>
      </c>
    </row>
    <row r="89" spans="1:8" x14ac:dyDescent="0.25">
      <c r="A89" t="s">
        <v>190</v>
      </c>
      <c r="B89" t="s">
        <v>137</v>
      </c>
      <c r="C89" t="s">
        <v>149</v>
      </c>
      <c r="D89" t="s">
        <v>110</v>
      </c>
      <c r="E89" s="1">
        <v>0.03</v>
      </c>
      <c r="F89">
        <v>14</v>
      </c>
      <c r="G89">
        <v>53</v>
      </c>
      <c r="H89">
        <v>54.081632653061227</v>
      </c>
    </row>
    <row r="90" spans="1:8" x14ac:dyDescent="0.25">
      <c r="A90" t="s">
        <v>191</v>
      </c>
      <c r="B90" t="s">
        <v>137</v>
      </c>
      <c r="C90" t="s">
        <v>149</v>
      </c>
      <c r="D90" t="s">
        <v>110</v>
      </c>
      <c r="E90" s="1">
        <v>0.03</v>
      </c>
      <c r="F90">
        <v>14</v>
      </c>
      <c r="G90">
        <v>74</v>
      </c>
      <c r="H90">
        <v>75.510204081632651</v>
      </c>
    </row>
    <row r="91" spans="1:8" x14ac:dyDescent="0.25">
      <c r="A91" t="s">
        <v>192</v>
      </c>
      <c r="B91" t="s">
        <v>137</v>
      </c>
      <c r="C91" t="s">
        <v>149</v>
      </c>
      <c r="D91" t="s">
        <v>110</v>
      </c>
      <c r="E91" s="1">
        <v>0.03</v>
      </c>
      <c r="F91">
        <v>25</v>
      </c>
      <c r="G91">
        <v>129</v>
      </c>
      <c r="H91">
        <v>73.714285714285708</v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26" sqref="A26"/>
    </sheetView>
  </sheetViews>
  <sheetFormatPr defaultRowHeight="16.5" x14ac:dyDescent="0.25"/>
  <cols>
    <col min="1" max="1" width="30.625" customWidth="1"/>
  </cols>
  <sheetData>
    <row r="1" spans="1:6" x14ac:dyDescent="0.2">
      <c r="A1" s="5" t="s">
        <v>198</v>
      </c>
      <c r="B1" s="6" t="s">
        <v>199</v>
      </c>
      <c r="C1" s="6"/>
      <c r="D1" s="6"/>
      <c r="E1" s="6"/>
      <c r="F1" s="6"/>
    </row>
    <row r="2" spans="1:6" x14ac:dyDescent="0.2">
      <c r="A2" s="5" t="s">
        <v>200</v>
      </c>
      <c r="B2" s="6" t="s">
        <v>201</v>
      </c>
      <c r="C2" s="6" t="s">
        <v>202</v>
      </c>
      <c r="D2" s="6" t="s">
        <v>203</v>
      </c>
      <c r="E2" s="6"/>
      <c r="F2" s="6"/>
    </row>
    <row r="3" spans="1:6" x14ac:dyDescent="0.2">
      <c r="A3" s="5"/>
      <c r="B3" s="6"/>
      <c r="C3" s="6"/>
      <c r="D3" s="6"/>
      <c r="E3" s="6"/>
      <c r="F3" s="6"/>
    </row>
    <row r="4" spans="1:6" x14ac:dyDescent="0.2">
      <c r="A4" s="5" t="s">
        <v>204</v>
      </c>
      <c r="B4" s="6"/>
      <c r="C4" s="6"/>
      <c r="D4" s="6"/>
      <c r="E4" s="6"/>
      <c r="F4" s="6"/>
    </row>
    <row r="5" spans="1:6" x14ac:dyDescent="0.2">
      <c r="A5" s="5" t="s">
        <v>205</v>
      </c>
      <c r="B5" s="6">
        <v>0.14560000000000001</v>
      </c>
      <c r="C5" s="6"/>
      <c r="D5" s="6"/>
      <c r="E5" s="6"/>
      <c r="F5" s="6"/>
    </row>
    <row r="6" spans="1:6" x14ac:dyDescent="0.2">
      <c r="A6" s="5" t="s">
        <v>206</v>
      </c>
      <c r="B6" s="6">
        <v>0.86560000000000004</v>
      </c>
      <c r="C6" s="6"/>
      <c r="D6" s="6"/>
      <c r="E6" s="6"/>
      <c r="F6" s="6"/>
    </row>
    <row r="7" spans="1:6" x14ac:dyDescent="0.2">
      <c r="A7" s="5" t="s">
        <v>207</v>
      </c>
      <c r="B7" s="6" t="s">
        <v>213</v>
      </c>
      <c r="C7" s="6"/>
      <c r="D7" s="6"/>
      <c r="E7" s="6"/>
      <c r="F7" s="6"/>
    </row>
    <row r="8" spans="1:6" x14ac:dyDescent="0.2">
      <c r="A8" s="5" t="s">
        <v>209</v>
      </c>
      <c r="B8" s="6" t="s">
        <v>214</v>
      </c>
      <c r="C8" s="6"/>
      <c r="D8" s="6"/>
      <c r="E8" s="6"/>
      <c r="F8" s="6"/>
    </row>
    <row r="9" spans="1:6" x14ac:dyDescent="0.2">
      <c r="A9" s="5" t="s">
        <v>211</v>
      </c>
      <c r="B9" s="6">
        <v>1.788E-2</v>
      </c>
      <c r="C9" s="6"/>
      <c r="D9" s="6"/>
      <c r="E9" s="6"/>
      <c r="F9" s="6"/>
    </row>
    <row r="10" spans="1:6" x14ac:dyDescent="0.2">
      <c r="A10" s="5"/>
      <c r="B10" s="6"/>
      <c r="C10" s="6"/>
      <c r="D10" s="6"/>
      <c r="E10" s="6"/>
      <c r="F10" s="6"/>
    </row>
    <row r="11" spans="1:6" x14ac:dyDescent="0.2">
      <c r="A11" s="5" t="s">
        <v>215</v>
      </c>
      <c r="B11" s="6" t="s">
        <v>216</v>
      </c>
      <c r="C11" s="6" t="s">
        <v>217</v>
      </c>
      <c r="D11" s="6" t="s">
        <v>218</v>
      </c>
      <c r="E11" s="6" t="s">
        <v>212</v>
      </c>
      <c r="F11" s="6" t="s">
        <v>206</v>
      </c>
    </row>
    <row r="12" spans="1:6" x14ac:dyDescent="0.2">
      <c r="A12" s="5" t="s">
        <v>219</v>
      </c>
      <c r="B12" s="6">
        <v>14.42</v>
      </c>
      <c r="C12" s="6">
        <v>2</v>
      </c>
      <c r="D12" s="6">
        <v>7.2089999999999996</v>
      </c>
      <c r="E12" s="6" t="s">
        <v>240</v>
      </c>
      <c r="F12" s="6" t="s">
        <v>241</v>
      </c>
    </row>
    <row r="13" spans="1:6" x14ac:dyDescent="0.2">
      <c r="A13" s="5" t="s">
        <v>222</v>
      </c>
      <c r="B13" s="6">
        <v>792.1</v>
      </c>
      <c r="C13" s="6">
        <v>16</v>
      </c>
      <c r="D13" s="6">
        <v>49.51</v>
      </c>
      <c r="E13" s="6"/>
      <c r="F13" s="6"/>
    </row>
    <row r="14" spans="1:6" x14ac:dyDescent="0.2">
      <c r="A14" s="5" t="s">
        <v>223</v>
      </c>
      <c r="B14" s="6">
        <v>806.5</v>
      </c>
      <c r="C14" s="6">
        <v>18</v>
      </c>
      <c r="D14" s="6"/>
      <c r="E14" s="6"/>
      <c r="F14" s="6"/>
    </row>
    <row r="15" spans="1:6" x14ac:dyDescent="0.2">
      <c r="A15" s="5"/>
      <c r="B15" s="6"/>
      <c r="C15" s="6"/>
      <c r="D15" s="6"/>
      <c r="E15" s="6"/>
      <c r="F15" s="6"/>
    </row>
    <row r="16" spans="1:6" x14ac:dyDescent="0.2">
      <c r="A16" s="5" t="s">
        <v>224</v>
      </c>
      <c r="B16" s="6"/>
      <c r="C16" s="6"/>
      <c r="D16" s="6"/>
      <c r="E16" s="6"/>
      <c r="F16" s="6"/>
    </row>
    <row r="17" spans="1:6" x14ac:dyDescent="0.2">
      <c r="A17" s="5" t="s">
        <v>225</v>
      </c>
      <c r="B17" s="6">
        <v>3</v>
      </c>
      <c r="C17" s="6"/>
      <c r="D17" s="6"/>
      <c r="E17" s="6"/>
      <c r="F17" s="6"/>
    </row>
    <row r="18" spans="1:6" x14ac:dyDescent="0.2">
      <c r="A18" s="5" t="s">
        <v>226</v>
      </c>
      <c r="B18" s="6">
        <v>19</v>
      </c>
      <c r="C18" s="6"/>
      <c r="D18" s="6"/>
      <c r="E18" s="6"/>
      <c r="F18" s="6"/>
    </row>
    <row r="20" spans="1:6" x14ac:dyDescent="0.2">
      <c r="A20" s="5" t="s">
        <v>227</v>
      </c>
      <c r="B20" s="6" t="s">
        <v>228</v>
      </c>
      <c r="C20" s="6" t="s">
        <v>229</v>
      </c>
      <c r="D20" s="6" t="s">
        <v>230</v>
      </c>
      <c r="E20" s="6" t="s">
        <v>231</v>
      </c>
      <c r="F20" s="6" t="s">
        <v>232</v>
      </c>
    </row>
    <row r="21" spans="1:6" x14ac:dyDescent="0.2">
      <c r="A21" s="5"/>
      <c r="B21" s="6"/>
      <c r="C21" s="6"/>
      <c r="D21" s="6"/>
      <c r="E21" s="6"/>
      <c r="F21" s="6"/>
    </row>
    <row r="22" spans="1:6" x14ac:dyDescent="0.2">
      <c r="A22" s="5" t="s">
        <v>233</v>
      </c>
      <c r="B22" s="6">
        <v>-2.3559999999999999</v>
      </c>
      <c r="C22" s="6" t="s">
        <v>242</v>
      </c>
      <c r="D22" s="6" t="s">
        <v>214</v>
      </c>
      <c r="E22" s="6" t="s">
        <v>213</v>
      </c>
      <c r="F22" s="6">
        <v>0.85580000000000001</v>
      </c>
    </row>
    <row r="23" spans="1:6" x14ac:dyDescent="0.2">
      <c r="A23" s="5" t="s">
        <v>235</v>
      </c>
      <c r="B23" s="6">
        <v>-1.75</v>
      </c>
      <c r="C23" s="6" t="s">
        <v>243</v>
      </c>
      <c r="D23" s="6" t="s">
        <v>214</v>
      </c>
      <c r="E23" s="6" t="s">
        <v>213</v>
      </c>
      <c r="F23" s="6">
        <v>0.91349999999999998</v>
      </c>
    </row>
    <row r="24" spans="1:6" x14ac:dyDescent="0.2">
      <c r="A24" s="5" t="s">
        <v>237</v>
      </c>
      <c r="B24" s="6">
        <v>0.60550000000000004</v>
      </c>
      <c r="C24" s="6" t="s">
        <v>244</v>
      </c>
      <c r="D24" s="6" t="s">
        <v>214</v>
      </c>
      <c r="E24" s="6" t="s">
        <v>213</v>
      </c>
      <c r="F24" s="6">
        <v>0.9849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3" workbookViewId="0">
      <selection activeCell="B26" sqref="B26"/>
    </sheetView>
  </sheetViews>
  <sheetFormatPr defaultRowHeight="16.5" x14ac:dyDescent="0.25"/>
  <cols>
    <col min="1" max="1" width="32.5" customWidth="1"/>
  </cols>
  <sheetData>
    <row r="1" spans="1:6" x14ac:dyDescent="0.2">
      <c r="A1" s="5" t="s">
        <v>198</v>
      </c>
      <c r="B1" s="6" t="s">
        <v>199</v>
      </c>
      <c r="C1" s="6"/>
      <c r="D1" s="6"/>
      <c r="E1" s="6"/>
      <c r="F1" s="6"/>
    </row>
    <row r="2" spans="1:6" x14ac:dyDescent="0.2">
      <c r="A2" s="5" t="s">
        <v>200</v>
      </c>
      <c r="B2" s="6" t="s">
        <v>201</v>
      </c>
      <c r="C2" s="6" t="s">
        <v>202</v>
      </c>
      <c r="D2" s="6" t="s">
        <v>203</v>
      </c>
      <c r="E2" s="6"/>
      <c r="F2" s="6"/>
    </row>
    <row r="3" spans="1:6" x14ac:dyDescent="0.2">
      <c r="A3" s="5"/>
      <c r="B3" s="6"/>
      <c r="C3" s="6"/>
      <c r="D3" s="6"/>
      <c r="E3" s="6"/>
      <c r="F3" s="6"/>
    </row>
    <row r="4" spans="1:6" x14ac:dyDescent="0.2">
      <c r="A4" s="5" t="s">
        <v>204</v>
      </c>
      <c r="B4" s="6"/>
      <c r="C4" s="6"/>
      <c r="D4" s="6"/>
      <c r="E4" s="6"/>
      <c r="F4" s="6"/>
    </row>
    <row r="5" spans="1:6" x14ac:dyDescent="0.2">
      <c r="A5" s="5" t="s">
        <v>205</v>
      </c>
      <c r="B5" s="6">
        <v>27.86</v>
      </c>
      <c r="C5" s="6"/>
      <c r="D5" s="6"/>
      <c r="E5" s="6"/>
      <c r="F5" s="6"/>
    </row>
    <row r="6" spans="1:6" x14ac:dyDescent="0.2">
      <c r="A6" s="5" t="s">
        <v>206</v>
      </c>
      <c r="B6" s="6">
        <v>2.0000000000000001E-4</v>
      </c>
      <c r="C6" s="6"/>
      <c r="D6" s="6"/>
      <c r="E6" s="6"/>
      <c r="F6" s="6"/>
    </row>
    <row r="7" spans="1:6" x14ac:dyDescent="0.2">
      <c r="A7" s="5" t="s">
        <v>207</v>
      </c>
      <c r="B7" s="6" t="s">
        <v>208</v>
      </c>
      <c r="C7" s="6"/>
      <c r="D7" s="6"/>
      <c r="E7" s="6"/>
      <c r="F7" s="6"/>
    </row>
    <row r="8" spans="1:6" x14ac:dyDescent="0.2">
      <c r="A8" s="5" t="s">
        <v>209</v>
      </c>
      <c r="B8" s="6" t="s">
        <v>210</v>
      </c>
      <c r="C8" s="6"/>
      <c r="D8" s="6"/>
      <c r="E8" s="6"/>
      <c r="F8" s="6"/>
    </row>
    <row r="9" spans="1:6" x14ac:dyDescent="0.2">
      <c r="A9" s="5" t="s">
        <v>211</v>
      </c>
      <c r="B9" s="6">
        <v>0.87450000000000006</v>
      </c>
      <c r="C9" s="6"/>
      <c r="D9" s="6"/>
      <c r="E9" s="6"/>
      <c r="F9" s="6"/>
    </row>
    <row r="10" spans="1:6" x14ac:dyDescent="0.2">
      <c r="A10" s="5"/>
      <c r="B10" s="6"/>
      <c r="C10" s="6"/>
      <c r="D10" s="6"/>
      <c r="E10" s="6"/>
      <c r="F10" s="6"/>
    </row>
    <row r="11" spans="1:6" x14ac:dyDescent="0.2">
      <c r="A11" s="5" t="s">
        <v>215</v>
      </c>
      <c r="B11" s="6" t="s">
        <v>216</v>
      </c>
      <c r="C11" s="6" t="s">
        <v>217</v>
      </c>
      <c r="D11" s="6" t="s">
        <v>218</v>
      </c>
      <c r="E11" s="6" t="s">
        <v>212</v>
      </c>
      <c r="F11" s="6" t="s">
        <v>206</v>
      </c>
    </row>
    <row r="12" spans="1:6" x14ac:dyDescent="0.2">
      <c r="A12" s="5" t="s">
        <v>219</v>
      </c>
      <c r="B12" s="6">
        <v>1051</v>
      </c>
      <c r="C12" s="6">
        <v>2</v>
      </c>
      <c r="D12" s="6">
        <v>525.5</v>
      </c>
      <c r="E12" s="6" t="s">
        <v>220</v>
      </c>
      <c r="F12" s="6" t="s">
        <v>221</v>
      </c>
    </row>
    <row r="13" spans="1:6" x14ac:dyDescent="0.2">
      <c r="A13" s="5" t="s">
        <v>222</v>
      </c>
      <c r="B13" s="6">
        <v>150.9</v>
      </c>
      <c r="C13" s="6">
        <v>8</v>
      </c>
      <c r="D13" s="6">
        <v>18.86</v>
      </c>
      <c r="E13" s="6"/>
      <c r="F13" s="6"/>
    </row>
    <row r="14" spans="1:6" x14ac:dyDescent="0.2">
      <c r="A14" s="5" t="s">
        <v>223</v>
      </c>
      <c r="B14" s="6">
        <v>1202</v>
      </c>
      <c r="C14" s="6">
        <v>10</v>
      </c>
      <c r="D14" s="6"/>
      <c r="E14" s="6"/>
      <c r="F14" s="6"/>
    </row>
    <row r="15" spans="1:6" x14ac:dyDescent="0.2">
      <c r="A15" s="5"/>
      <c r="B15" s="6"/>
      <c r="C15" s="6"/>
      <c r="D15" s="6"/>
      <c r="E15" s="6"/>
      <c r="F15" s="6"/>
    </row>
    <row r="16" spans="1:6" x14ac:dyDescent="0.2">
      <c r="A16" s="5" t="s">
        <v>224</v>
      </c>
      <c r="B16" s="6"/>
      <c r="C16" s="6"/>
      <c r="D16" s="6"/>
      <c r="E16" s="6"/>
      <c r="F16" s="6"/>
    </row>
    <row r="17" spans="1:6" x14ac:dyDescent="0.2">
      <c r="A17" s="5" t="s">
        <v>225</v>
      </c>
      <c r="B17" s="6">
        <v>3</v>
      </c>
      <c r="C17" s="6"/>
      <c r="D17" s="6"/>
      <c r="E17" s="6"/>
      <c r="F17" s="6"/>
    </row>
    <row r="18" spans="1:6" x14ac:dyDescent="0.2">
      <c r="A18" s="5" t="s">
        <v>226</v>
      </c>
      <c r="B18" s="6">
        <v>11</v>
      </c>
      <c r="C18" s="6"/>
      <c r="D18" s="6"/>
      <c r="E18" s="6"/>
      <c r="F18" s="6"/>
    </row>
    <row r="21" spans="1:6" x14ac:dyDescent="0.2">
      <c r="A21" s="5" t="s">
        <v>227</v>
      </c>
      <c r="B21" s="6" t="s">
        <v>228</v>
      </c>
      <c r="C21" s="6" t="s">
        <v>229</v>
      </c>
      <c r="D21" s="6" t="s">
        <v>230</v>
      </c>
      <c r="E21" s="6" t="s">
        <v>231</v>
      </c>
      <c r="F21" s="6" t="s">
        <v>232</v>
      </c>
    </row>
    <row r="22" spans="1:6" x14ac:dyDescent="0.2">
      <c r="A22" s="5"/>
      <c r="B22" s="6"/>
      <c r="C22" s="6"/>
      <c r="D22" s="6"/>
      <c r="E22" s="6"/>
      <c r="F22" s="6"/>
    </row>
    <row r="23" spans="1:6" x14ac:dyDescent="0.2">
      <c r="A23" s="5" t="s">
        <v>233</v>
      </c>
      <c r="B23" s="6">
        <v>5.3369999999999997</v>
      </c>
      <c r="C23" s="6" t="s">
        <v>234</v>
      </c>
      <c r="D23" s="6" t="s">
        <v>214</v>
      </c>
      <c r="E23" s="6" t="s">
        <v>213</v>
      </c>
      <c r="F23" s="6">
        <v>0.26929999999999998</v>
      </c>
    </row>
    <row r="24" spans="1:6" x14ac:dyDescent="0.2">
      <c r="A24" s="5" t="s">
        <v>235</v>
      </c>
      <c r="B24" s="6">
        <v>23.38</v>
      </c>
      <c r="C24" s="6" t="s">
        <v>236</v>
      </c>
      <c r="D24" s="6" t="s">
        <v>210</v>
      </c>
      <c r="E24" s="6" t="s">
        <v>208</v>
      </c>
      <c r="F24" s="6">
        <v>2.0000000000000001E-4</v>
      </c>
    </row>
    <row r="25" spans="1:6" x14ac:dyDescent="0.2">
      <c r="A25" s="5" t="s">
        <v>237</v>
      </c>
      <c r="B25" s="6">
        <v>18.05</v>
      </c>
      <c r="C25" s="6" t="s">
        <v>238</v>
      </c>
      <c r="D25" s="6" t="s">
        <v>210</v>
      </c>
      <c r="E25" s="6" t="s">
        <v>239</v>
      </c>
      <c r="F25" s="6">
        <v>2.3999999999999998E-3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B1" workbookViewId="0">
      <selection activeCell="D1" sqref="D1:K14"/>
    </sheetView>
  </sheetViews>
  <sheetFormatPr defaultRowHeight="16.5" x14ac:dyDescent="0.25"/>
  <cols>
    <col min="1" max="1" width="66.625" customWidth="1"/>
    <col min="4" max="4" width="27.875" customWidth="1"/>
  </cols>
  <sheetData>
    <row r="1" spans="1:11" x14ac:dyDescent="0.25">
      <c r="A1" t="s">
        <v>21</v>
      </c>
      <c r="B1" t="s">
        <v>22</v>
      </c>
      <c r="C1" t="s">
        <v>23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24</v>
      </c>
      <c r="J1" t="s">
        <v>25</v>
      </c>
      <c r="K1" t="s">
        <v>99</v>
      </c>
    </row>
    <row r="2" spans="1:11" x14ac:dyDescent="0.25">
      <c r="A2" t="s">
        <v>0</v>
      </c>
      <c r="B2">
        <f>SEARCH("2014",A2)</f>
        <v>50</v>
      </c>
      <c r="C2">
        <f>SEARCH("tif",A2)</f>
        <v>73</v>
      </c>
      <c r="D2" t="str">
        <f>MID(A2,B2,C2-B2+3)</f>
        <v>20140508_w1118_M8d_0-1.tif</v>
      </c>
      <c r="E2" t="s">
        <v>13</v>
      </c>
      <c r="F2" t="s">
        <v>14</v>
      </c>
      <c r="G2" t="s">
        <v>15</v>
      </c>
      <c r="H2" s="1">
        <v>0</v>
      </c>
      <c r="I2">
        <v>19</v>
      </c>
      <c r="J2">
        <f>7*I2</f>
        <v>133</v>
      </c>
      <c r="K2">
        <f>100*J2/(I2*7)</f>
        <v>100</v>
      </c>
    </row>
    <row r="3" spans="1:11" x14ac:dyDescent="0.25">
      <c r="A3" t="s">
        <v>1</v>
      </c>
      <c r="B3">
        <f t="shared" ref="B3:B14" si="0">SEARCH("2014",A3)</f>
        <v>50</v>
      </c>
      <c r="C3">
        <f t="shared" ref="C3:C14" si="1">SEARCH("tif",A3)</f>
        <v>73</v>
      </c>
      <c r="D3" t="str">
        <f t="shared" ref="D3:D14" si="2">MID(A3,B3,C3-B3+3)</f>
        <v>20140508_w1118_M8d_0-2.tif</v>
      </c>
      <c r="E3" t="s">
        <v>13</v>
      </c>
      <c r="F3" t="s">
        <v>14</v>
      </c>
      <c r="G3" t="s">
        <v>15</v>
      </c>
      <c r="H3" s="1">
        <v>0</v>
      </c>
      <c r="I3">
        <v>21</v>
      </c>
      <c r="J3">
        <f>7*I3</f>
        <v>147</v>
      </c>
      <c r="K3">
        <f t="shared" ref="K3:K14" si="3">100*J3/(I3*7)</f>
        <v>100</v>
      </c>
    </row>
    <row r="4" spans="1:11" x14ac:dyDescent="0.25">
      <c r="A4" t="s">
        <v>2</v>
      </c>
      <c r="B4">
        <f t="shared" si="0"/>
        <v>50</v>
      </c>
      <c r="C4">
        <f t="shared" si="1"/>
        <v>73</v>
      </c>
      <c r="D4" t="str">
        <f t="shared" si="2"/>
        <v>20140508_w1118_M8d_0-3.tif</v>
      </c>
      <c r="E4" t="s">
        <v>13</v>
      </c>
      <c r="F4" t="s">
        <v>14</v>
      </c>
      <c r="G4" t="s">
        <v>15</v>
      </c>
      <c r="H4" s="1">
        <v>0</v>
      </c>
      <c r="I4">
        <v>20</v>
      </c>
      <c r="J4">
        <f>7*I4</f>
        <v>140</v>
      </c>
      <c r="K4">
        <f t="shared" si="3"/>
        <v>100</v>
      </c>
    </row>
    <row r="5" spans="1:11" x14ac:dyDescent="0.25">
      <c r="A5" t="s">
        <v>3</v>
      </c>
      <c r="B5">
        <f t="shared" si="0"/>
        <v>50</v>
      </c>
      <c r="C5">
        <f t="shared" si="1"/>
        <v>75</v>
      </c>
      <c r="D5" t="str">
        <f t="shared" si="2"/>
        <v>20140508_w1118_M8d_2.1-1.tif</v>
      </c>
      <c r="E5" t="s">
        <v>13</v>
      </c>
      <c r="F5" t="s">
        <v>14</v>
      </c>
      <c r="G5" t="s">
        <v>15</v>
      </c>
      <c r="H5" s="2">
        <v>2.1000000000000001E-2</v>
      </c>
      <c r="I5">
        <v>13</v>
      </c>
      <c r="J5">
        <f>13*7-1</f>
        <v>90</v>
      </c>
      <c r="K5">
        <f t="shared" si="3"/>
        <v>98.901098901098905</v>
      </c>
    </row>
    <row r="6" spans="1:11" x14ac:dyDescent="0.25">
      <c r="A6" t="s">
        <v>4</v>
      </c>
      <c r="B6">
        <f t="shared" si="0"/>
        <v>50</v>
      </c>
      <c r="C6">
        <f t="shared" si="1"/>
        <v>75</v>
      </c>
      <c r="D6" t="str">
        <f t="shared" si="2"/>
        <v>20140508_w1118_M8d_2.1-2.tif</v>
      </c>
      <c r="E6" t="s">
        <v>13</v>
      </c>
      <c r="F6" t="s">
        <v>14</v>
      </c>
      <c r="G6" t="s">
        <v>15</v>
      </c>
      <c r="H6" s="2">
        <v>2.1000000000000001E-2</v>
      </c>
      <c r="I6">
        <v>33</v>
      </c>
      <c r="J6">
        <f t="shared" ref="J6:J14" si="4">7*I6</f>
        <v>231</v>
      </c>
      <c r="K6">
        <f t="shared" si="3"/>
        <v>100</v>
      </c>
    </row>
    <row r="7" spans="1:11" x14ac:dyDescent="0.25">
      <c r="A7" t="s">
        <v>5</v>
      </c>
      <c r="B7">
        <f t="shared" si="0"/>
        <v>50</v>
      </c>
      <c r="C7">
        <f t="shared" si="1"/>
        <v>75</v>
      </c>
      <c r="D7" t="str">
        <f t="shared" si="2"/>
        <v>20140508_w1118_M8d_3.0-1.tif</v>
      </c>
      <c r="E7" t="s">
        <v>13</v>
      </c>
      <c r="F7" t="s">
        <v>14</v>
      </c>
      <c r="G7" t="s">
        <v>15</v>
      </c>
      <c r="H7" s="1">
        <v>0.03</v>
      </c>
      <c r="I7">
        <v>25</v>
      </c>
      <c r="J7">
        <f t="shared" si="4"/>
        <v>175</v>
      </c>
      <c r="K7">
        <f t="shared" si="3"/>
        <v>100</v>
      </c>
    </row>
    <row r="8" spans="1:11" x14ac:dyDescent="0.25">
      <c r="A8" t="s">
        <v>6</v>
      </c>
      <c r="B8">
        <f t="shared" si="0"/>
        <v>50</v>
      </c>
      <c r="C8">
        <f t="shared" si="1"/>
        <v>75</v>
      </c>
      <c r="D8" t="str">
        <f t="shared" si="2"/>
        <v>20140508_w1118_M8d_3.0-2.tif</v>
      </c>
      <c r="E8" t="s">
        <v>13</v>
      </c>
      <c r="F8" t="s">
        <v>14</v>
      </c>
      <c r="G8" t="s">
        <v>15</v>
      </c>
      <c r="H8" s="1">
        <v>0.03</v>
      </c>
      <c r="I8">
        <v>23</v>
      </c>
      <c r="J8">
        <f t="shared" si="4"/>
        <v>161</v>
      </c>
      <c r="K8">
        <f t="shared" si="3"/>
        <v>100</v>
      </c>
    </row>
    <row r="9" spans="1:11" x14ac:dyDescent="0.25">
      <c r="A9" t="s">
        <v>7</v>
      </c>
      <c r="B9">
        <f t="shared" si="0"/>
        <v>50</v>
      </c>
      <c r="C9">
        <f t="shared" si="1"/>
        <v>73</v>
      </c>
      <c r="D9" t="str">
        <f t="shared" si="2"/>
        <v>20140611_w1118_M8d_0_1.tif</v>
      </c>
      <c r="E9" t="s">
        <v>13</v>
      </c>
      <c r="F9" t="s">
        <v>14</v>
      </c>
      <c r="G9" t="s">
        <v>15</v>
      </c>
      <c r="H9" s="1">
        <v>0</v>
      </c>
      <c r="I9">
        <v>15</v>
      </c>
      <c r="J9">
        <f t="shared" si="4"/>
        <v>105</v>
      </c>
      <c r="K9">
        <f t="shared" si="3"/>
        <v>100</v>
      </c>
    </row>
    <row r="10" spans="1:11" x14ac:dyDescent="0.25">
      <c r="A10" t="s">
        <v>8</v>
      </c>
      <c r="B10">
        <f t="shared" si="0"/>
        <v>50</v>
      </c>
      <c r="C10">
        <f t="shared" si="1"/>
        <v>73</v>
      </c>
      <c r="D10" t="str">
        <f t="shared" si="2"/>
        <v>20140611_w1118_M8d_0_2.tif</v>
      </c>
      <c r="E10" t="s">
        <v>13</v>
      </c>
      <c r="F10" t="s">
        <v>14</v>
      </c>
      <c r="G10" t="s">
        <v>15</v>
      </c>
      <c r="H10" s="1">
        <v>0</v>
      </c>
      <c r="I10">
        <v>23</v>
      </c>
      <c r="J10">
        <f t="shared" si="4"/>
        <v>161</v>
      </c>
      <c r="K10">
        <f t="shared" si="3"/>
        <v>100</v>
      </c>
    </row>
    <row r="11" spans="1:11" x14ac:dyDescent="0.25">
      <c r="A11" t="s">
        <v>9</v>
      </c>
      <c r="B11">
        <f t="shared" si="0"/>
        <v>50</v>
      </c>
      <c r="C11">
        <f t="shared" si="1"/>
        <v>73</v>
      </c>
      <c r="D11" t="str">
        <f t="shared" si="2"/>
        <v>20140611_w1118_M8d_2_1.tif</v>
      </c>
      <c r="E11" t="s">
        <v>13</v>
      </c>
      <c r="F11" t="s">
        <v>14</v>
      </c>
      <c r="G11" t="s">
        <v>15</v>
      </c>
      <c r="H11" s="2">
        <v>2.1000000000000001E-2</v>
      </c>
      <c r="I11">
        <v>22</v>
      </c>
      <c r="J11">
        <f t="shared" si="4"/>
        <v>154</v>
      </c>
      <c r="K11">
        <f t="shared" si="3"/>
        <v>100</v>
      </c>
    </row>
    <row r="12" spans="1:11" x14ac:dyDescent="0.25">
      <c r="A12" t="s">
        <v>10</v>
      </c>
      <c r="B12">
        <f t="shared" si="0"/>
        <v>50</v>
      </c>
      <c r="C12">
        <f t="shared" si="1"/>
        <v>73</v>
      </c>
      <c r="D12" t="str">
        <f t="shared" si="2"/>
        <v>20140611_w1118_M8d_2_2.tif</v>
      </c>
      <c r="E12" t="s">
        <v>13</v>
      </c>
      <c r="F12" t="s">
        <v>14</v>
      </c>
      <c r="G12" t="s">
        <v>15</v>
      </c>
      <c r="H12" s="2">
        <v>2.1000000000000001E-2</v>
      </c>
      <c r="I12">
        <v>27</v>
      </c>
      <c r="J12">
        <f t="shared" si="4"/>
        <v>189</v>
      </c>
      <c r="K12">
        <f t="shared" si="3"/>
        <v>100</v>
      </c>
    </row>
    <row r="13" spans="1:11" x14ac:dyDescent="0.25">
      <c r="A13" t="s">
        <v>11</v>
      </c>
      <c r="B13">
        <f t="shared" si="0"/>
        <v>50</v>
      </c>
      <c r="C13">
        <f t="shared" si="1"/>
        <v>73</v>
      </c>
      <c r="D13" t="str">
        <f t="shared" si="2"/>
        <v>20140611_w1118_M8d_3_1.tif</v>
      </c>
      <c r="E13" t="s">
        <v>13</v>
      </c>
      <c r="F13" t="s">
        <v>14</v>
      </c>
      <c r="G13" t="s">
        <v>15</v>
      </c>
      <c r="H13" s="1">
        <v>0.03</v>
      </c>
      <c r="I13">
        <v>35</v>
      </c>
      <c r="J13">
        <f t="shared" si="4"/>
        <v>245</v>
      </c>
      <c r="K13">
        <f t="shared" si="3"/>
        <v>100</v>
      </c>
    </row>
    <row r="14" spans="1:11" x14ac:dyDescent="0.25">
      <c r="A14" t="s">
        <v>12</v>
      </c>
      <c r="B14">
        <f t="shared" si="0"/>
        <v>50</v>
      </c>
      <c r="C14">
        <f t="shared" si="1"/>
        <v>73</v>
      </c>
      <c r="D14" t="str">
        <f t="shared" si="2"/>
        <v>20140611_w1118_M8d_3_2.tif</v>
      </c>
      <c r="E14" t="s">
        <v>13</v>
      </c>
      <c r="F14" t="s">
        <v>14</v>
      </c>
      <c r="G14" t="s">
        <v>15</v>
      </c>
      <c r="H14" s="1">
        <v>0.03</v>
      </c>
      <c r="I14">
        <v>22</v>
      </c>
      <c r="J14">
        <f t="shared" si="4"/>
        <v>154</v>
      </c>
      <c r="K14">
        <f t="shared" si="3"/>
        <v>100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B1" workbookViewId="0">
      <selection activeCell="D1" sqref="D1:K13"/>
    </sheetView>
  </sheetViews>
  <sheetFormatPr defaultRowHeight="16.5" x14ac:dyDescent="0.25"/>
  <cols>
    <col min="1" max="1" width="63.625" customWidth="1"/>
    <col min="4" max="4" width="26.375" customWidth="1"/>
  </cols>
  <sheetData>
    <row r="1" spans="1:11" x14ac:dyDescent="0.25">
      <c r="A1" t="s">
        <v>21</v>
      </c>
      <c r="B1" t="s">
        <v>22</v>
      </c>
      <c r="C1" t="s">
        <v>23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24</v>
      </c>
      <c r="J1" t="s">
        <v>25</v>
      </c>
      <c r="K1" t="s">
        <v>99</v>
      </c>
    </row>
    <row r="2" spans="1:11" x14ac:dyDescent="0.25">
      <c r="A2" t="s">
        <v>26</v>
      </c>
      <c r="B2">
        <f>SEARCH("2014",A2)</f>
        <v>50</v>
      </c>
      <c r="C2">
        <f>SEARCH("tif",A2)</f>
        <v>71</v>
      </c>
      <c r="D2" t="str">
        <f>MID(A2,B2,C2-B2+3)</f>
        <v>20140508_Q27_M8d_0-1.tif</v>
      </c>
      <c r="E2" t="s">
        <v>38</v>
      </c>
      <c r="F2" t="s">
        <v>14</v>
      </c>
      <c r="G2" t="s">
        <v>15</v>
      </c>
      <c r="H2" s="1">
        <v>0</v>
      </c>
      <c r="I2">
        <v>22</v>
      </c>
      <c r="J2">
        <f>I2*7</f>
        <v>154</v>
      </c>
      <c r="K2">
        <f>100*J2/(I2*7)</f>
        <v>100</v>
      </c>
    </row>
    <row r="3" spans="1:11" x14ac:dyDescent="0.25">
      <c r="A3" t="s">
        <v>27</v>
      </c>
      <c r="B3">
        <f t="shared" ref="B3:B13" si="0">SEARCH("2014",A3)</f>
        <v>50</v>
      </c>
      <c r="C3">
        <f t="shared" ref="C3:C13" si="1">SEARCH("tif",A3)</f>
        <v>71</v>
      </c>
      <c r="D3" t="str">
        <f t="shared" ref="D3:D13" si="2">MID(A3,B3,C3-B3+3)</f>
        <v>20140508_Q27_M8d_0-2.tif</v>
      </c>
      <c r="E3" t="s">
        <v>38</v>
      </c>
      <c r="F3" t="s">
        <v>14</v>
      </c>
      <c r="G3" t="s">
        <v>15</v>
      </c>
      <c r="H3" s="1">
        <v>0</v>
      </c>
      <c r="I3">
        <v>35</v>
      </c>
      <c r="J3">
        <f>35*7+2</f>
        <v>247</v>
      </c>
      <c r="K3">
        <f t="shared" ref="K3:K13" si="3">100*J3/(I3*7)</f>
        <v>100.81632653061224</v>
      </c>
    </row>
    <row r="4" spans="1:11" x14ac:dyDescent="0.25">
      <c r="A4" t="s">
        <v>28</v>
      </c>
      <c r="B4">
        <f t="shared" si="0"/>
        <v>50</v>
      </c>
      <c r="C4">
        <f t="shared" si="1"/>
        <v>71</v>
      </c>
      <c r="D4" t="str">
        <f t="shared" si="2"/>
        <v>20140508_Q27_M8d_0-3.tif</v>
      </c>
      <c r="E4" t="s">
        <v>38</v>
      </c>
      <c r="F4" t="s">
        <v>14</v>
      </c>
      <c r="G4" t="s">
        <v>15</v>
      </c>
      <c r="H4" s="1">
        <v>0</v>
      </c>
      <c r="I4">
        <v>20</v>
      </c>
      <c r="J4">
        <f t="shared" ref="J4:J13" si="4">I4*7</f>
        <v>140</v>
      </c>
      <c r="K4">
        <f t="shared" si="3"/>
        <v>100</v>
      </c>
    </row>
    <row r="5" spans="1:11" x14ac:dyDescent="0.25">
      <c r="A5" t="s">
        <v>29</v>
      </c>
      <c r="B5">
        <f t="shared" si="0"/>
        <v>50</v>
      </c>
      <c r="C5">
        <f t="shared" si="1"/>
        <v>73</v>
      </c>
      <c r="D5" t="str">
        <f t="shared" si="2"/>
        <v>20140508_Q27_M8d_2.1-1.tif</v>
      </c>
      <c r="E5" t="s">
        <v>38</v>
      </c>
      <c r="F5" t="s">
        <v>14</v>
      </c>
      <c r="G5" t="s">
        <v>15</v>
      </c>
      <c r="H5" s="2">
        <v>2.1000000000000001E-2</v>
      </c>
      <c r="I5">
        <v>21</v>
      </c>
      <c r="J5">
        <f t="shared" si="4"/>
        <v>147</v>
      </c>
      <c r="K5">
        <f t="shared" si="3"/>
        <v>100</v>
      </c>
    </row>
    <row r="6" spans="1:11" x14ac:dyDescent="0.25">
      <c r="A6" t="s">
        <v>30</v>
      </c>
      <c r="B6">
        <f t="shared" si="0"/>
        <v>50</v>
      </c>
      <c r="C6">
        <f t="shared" si="1"/>
        <v>73</v>
      </c>
      <c r="D6" t="str">
        <f t="shared" si="2"/>
        <v>20140508_Q27_M8d_2.1-2.tif</v>
      </c>
      <c r="E6" t="s">
        <v>38</v>
      </c>
      <c r="F6" t="s">
        <v>14</v>
      </c>
      <c r="G6" t="s">
        <v>15</v>
      </c>
      <c r="H6" s="2">
        <v>2.1000000000000001E-2</v>
      </c>
      <c r="I6">
        <v>17</v>
      </c>
      <c r="J6">
        <f t="shared" si="4"/>
        <v>119</v>
      </c>
      <c r="K6">
        <f t="shared" si="3"/>
        <v>100</v>
      </c>
    </row>
    <row r="7" spans="1:11" x14ac:dyDescent="0.25">
      <c r="A7" t="s">
        <v>31</v>
      </c>
      <c r="B7">
        <f t="shared" si="0"/>
        <v>50</v>
      </c>
      <c r="C7">
        <f t="shared" si="1"/>
        <v>73</v>
      </c>
      <c r="D7" t="str">
        <f t="shared" si="2"/>
        <v>20140508_Q27_M8d_2.1-3.tif</v>
      </c>
      <c r="E7" t="s">
        <v>38</v>
      </c>
      <c r="F7" t="s">
        <v>14</v>
      </c>
      <c r="G7" t="s">
        <v>15</v>
      </c>
      <c r="H7" s="2">
        <v>2.1000000000000001E-2</v>
      </c>
      <c r="I7">
        <v>18</v>
      </c>
      <c r="J7">
        <f t="shared" si="4"/>
        <v>126</v>
      </c>
      <c r="K7">
        <f t="shared" si="3"/>
        <v>100</v>
      </c>
    </row>
    <row r="8" spans="1:11" x14ac:dyDescent="0.25">
      <c r="A8" t="s">
        <v>32</v>
      </c>
      <c r="B8">
        <f t="shared" si="0"/>
        <v>50</v>
      </c>
      <c r="C8">
        <f t="shared" si="1"/>
        <v>73</v>
      </c>
      <c r="D8" t="str">
        <f t="shared" si="2"/>
        <v>20140508_Q27_M8d_3.0-1.tif</v>
      </c>
      <c r="E8" t="s">
        <v>38</v>
      </c>
      <c r="F8" t="s">
        <v>14</v>
      </c>
      <c r="G8" t="s">
        <v>15</v>
      </c>
      <c r="H8" s="1">
        <v>0.03</v>
      </c>
      <c r="I8">
        <v>21</v>
      </c>
      <c r="J8">
        <f t="shared" si="4"/>
        <v>147</v>
      </c>
      <c r="K8">
        <f t="shared" si="3"/>
        <v>100</v>
      </c>
    </row>
    <row r="9" spans="1:11" x14ac:dyDescent="0.25">
      <c r="A9" t="s">
        <v>33</v>
      </c>
      <c r="B9">
        <f t="shared" si="0"/>
        <v>50</v>
      </c>
      <c r="C9">
        <f t="shared" si="1"/>
        <v>73</v>
      </c>
      <c r="D9" t="str">
        <f t="shared" si="2"/>
        <v>20140508_Q27_M8d_3.0-2.tif</v>
      </c>
      <c r="E9" t="s">
        <v>38</v>
      </c>
      <c r="F9" t="s">
        <v>14</v>
      </c>
      <c r="G9" t="s">
        <v>15</v>
      </c>
      <c r="H9" s="1">
        <v>0.03</v>
      </c>
      <c r="I9">
        <v>21</v>
      </c>
      <c r="J9">
        <f t="shared" si="4"/>
        <v>147</v>
      </c>
      <c r="K9">
        <f t="shared" si="3"/>
        <v>100</v>
      </c>
    </row>
    <row r="10" spans="1:11" x14ac:dyDescent="0.25">
      <c r="A10" t="s">
        <v>34</v>
      </c>
      <c r="B10">
        <f t="shared" si="0"/>
        <v>50</v>
      </c>
      <c r="C10">
        <f t="shared" si="1"/>
        <v>71</v>
      </c>
      <c r="D10" t="str">
        <f t="shared" si="2"/>
        <v>20140611_Q27_M8d_0_1.tif</v>
      </c>
      <c r="E10" t="s">
        <v>38</v>
      </c>
      <c r="F10" t="s">
        <v>14</v>
      </c>
      <c r="G10" t="s">
        <v>15</v>
      </c>
      <c r="H10" s="1">
        <v>0</v>
      </c>
      <c r="I10">
        <v>21</v>
      </c>
      <c r="J10">
        <f t="shared" si="4"/>
        <v>147</v>
      </c>
      <c r="K10">
        <f t="shared" si="3"/>
        <v>100</v>
      </c>
    </row>
    <row r="11" spans="1:11" x14ac:dyDescent="0.25">
      <c r="A11" t="s">
        <v>35</v>
      </c>
      <c r="B11">
        <f t="shared" si="0"/>
        <v>50</v>
      </c>
      <c r="C11">
        <f t="shared" si="1"/>
        <v>71</v>
      </c>
      <c r="D11" t="str">
        <f t="shared" si="2"/>
        <v>20140611_Q27_M8d_0_2.tif</v>
      </c>
      <c r="E11" t="s">
        <v>38</v>
      </c>
      <c r="F11" t="s">
        <v>14</v>
      </c>
      <c r="G11" t="s">
        <v>15</v>
      </c>
      <c r="H11" s="1">
        <v>0</v>
      </c>
      <c r="I11">
        <v>11</v>
      </c>
      <c r="J11">
        <f t="shared" si="4"/>
        <v>77</v>
      </c>
      <c r="K11">
        <f t="shared" si="3"/>
        <v>100</v>
      </c>
    </row>
    <row r="12" spans="1:11" x14ac:dyDescent="0.25">
      <c r="A12" t="s">
        <v>36</v>
      </c>
      <c r="B12">
        <f t="shared" si="0"/>
        <v>50</v>
      </c>
      <c r="C12">
        <f t="shared" si="1"/>
        <v>71</v>
      </c>
      <c r="D12" t="str">
        <f t="shared" si="2"/>
        <v>20140611_Q27_M8d_2_1.tif</v>
      </c>
      <c r="E12" t="s">
        <v>38</v>
      </c>
      <c r="F12" t="s">
        <v>14</v>
      </c>
      <c r="G12" t="s">
        <v>15</v>
      </c>
      <c r="H12" s="2">
        <v>2.1000000000000001E-2</v>
      </c>
      <c r="I12">
        <v>24</v>
      </c>
      <c r="J12">
        <f t="shared" si="4"/>
        <v>168</v>
      </c>
      <c r="K12">
        <f t="shared" si="3"/>
        <v>100</v>
      </c>
    </row>
    <row r="13" spans="1:11" x14ac:dyDescent="0.25">
      <c r="A13" t="s">
        <v>37</v>
      </c>
      <c r="B13">
        <f t="shared" si="0"/>
        <v>50</v>
      </c>
      <c r="C13">
        <f t="shared" si="1"/>
        <v>71</v>
      </c>
      <c r="D13" t="str">
        <f t="shared" si="2"/>
        <v>20140611_Q27_M8d_3_1.tif</v>
      </c>
      <c r="E13" t="s">
        <v>38</v>
      </c>
      <c r="F13" t="s">
        <v>14</v>
      </c>
      <c r="G13" t="s">
        <v>15</v>
      </c>
      <c r="H13" s="1">
        <v>0.03</v>
      </c>
      <c r="I13">
        <v>16</v>
      </c>
      <c r="J13">
        <f t="shared" si="4"/>
        <v>112</v>
      </c>
      <c r="K13">
        <f t="shared" si="3"/>
        <v>100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" sqref="D1:K12"/>
    </sheetView>
  </sheetViews>
  <sheetFormatPr defaultRowHeight="16.5" x14ac:dyDescent="0.25"/>
  <cols>
    <col min="1" max="1" width="62.25" customWidth="1"/>
  </cols>
  <sheetData>
    <row r="1" spans="1:11" x14ac:dyDescent="0.25">
      <c r="A1" t="s">
        <v>21</v>
      </c>
      <c r="B1" t="s">
        <v>22</v>
      </c>
      <c r="C1" t="s">
        <v>23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24</v>
      </c>
      <c r="J1" t="s">
        <v>25</v>
      </c>
      <c r="K1" t="s">
        <v>99</v>
      </c>
    </row>
    <row r="2" spans="1:11" x14ac:dyDescent="0.25">
      <c r="A2" t="s">
        <v>39</v>
      </c>
      <c r="B2">
        <f>SEARCH("2014",A2)</f>
        <v>50</v>
      </c>
      <c r="C2">
        <f>SEARCH("tif",A2)</f>
        <v>71</v>
      </c>
      <c r="D2" t="str">
        <f>MID(A2,B2,C2-B2+3)</f>
        <v>20140611_q84_M8d_0_1.tif</v>
      </c>
      <c r="E2" t="s">
        <v>50</v>
      </c>
      <c r="F2" t="s">
        <v>14</v>
      </c>
      <c r="G2" t="s">
        <v>15</v>
      </c>
      <c r="H2" s="1">
        <v>0</v>
      </c>
      <c r="I2">
        <v>9</v>
      </c>
      <c r="J2">
        <f>5+4+5+4+4+5+5+5+4</f>
        <v>41</v>
      </c>
      <c r="K2">
        <f>100*J2/(I2*7)</f>
        <v>65.079365079365076</v>
      </c>
    </row>
    <row r="3" spans="1:11" x14ac:dyDescent="0.25">
      <c r="A3" t="s">
        <v>40</v>
      </c>
      <c r="B3">
        <f t="shared" ref="B3:B12" si="0">SEARCH("2014",A3)</f>
        <v>50</v>
      </c>
      <c r="C3">
        <f t="shared" ref="C3:C12" si="1">SEARCH("tif",A3)</f>
        <v>71</v>
      </c>
      <c r="D3" t="str">
        <f t="shared" ref="D3:D12" si="2">MID(A3,B3,C3-B3+3)</f>
        <v>20140611_q84_M8d_0_2.tif</v>
      </c>
      <c r="E3" t="s">
        <v>50</v>
      </c>
      <c r="F3" t="s">
        <v>14</v>
      </c>
      <c r="G3" t="s">
        <v>15</v>
      </c>
      <c r="H3" s="1">
        <v>0</v>
      </c>
      <c r="I3">
        <v>11</v>
      </c>
      <c r="J3">
        <f>6+5+6+4+6+6+6+5+5+4+5</f>
        <v>58</v>
      </c>
      <c r="K3">
        <f t="shared" ref="K3:K12" si="3">100*J3/(I3*7)</f>
        <v>75.324675324675326</v>
      </c>
    </row>
    <row r="4" spans="1:11" x14ac:dyDescent="0.25">
      <c r="A4" t="s">
        <v>41</v>
      </c>
      <c r="B4">
        <f t="shared" si="0"/>
        <v>50</v>
      </c>
      <c r="C4">
        <f t="shared" si="1"/>
        <v>71</v>
      </c>
      <c r="D4" t="str">
        <f t="shared" si="2"/>
        <v>20140611_q84_M8d_0_3.tif</v>
      </c>
      <c r="E4" t="s">
        <v>50</v>
      </c>
      <c r="F4" t="s">
        <v>14</v>
      </c>
      <c r="G4" t="s">
        <v>15</v>
      </c>
      <c r="H4" s="1">
        <v>0</v>
      </c>
      <c r="I4">
        <v>19</v>
      </c>
      <c r="J4">
        <f>5+5+5+5+5+5+6+6+5+5+5+5+5+5+5+5+5+4+5</f>
        <v>96</v>
      </c>
      <c r="K4">
        <f t="shared" si="3"/>
        <v>72.180451127819552</v>
      </c>
    </row>
    <row r="5" spans="1:11" x14ac:dyDescent="0.25">
      <c r="A5" t="s">
        <v>42</v>
      </c>
      <c r="B5">
        <f t="shared" si="0"/>
        <v>50</v>
      </c>
      <c r="C5">
        <f t="shared" si="1"/>
        <v>71</v>
      </c>
      <c r="D5" t="str">
        <f t="shared" si="2"/>
        <v>20140611_q84_M8d_0_4.tif</v>
      </c>
      <c r="E5" t="s">
        <v>50</v>
      </c>
      <c r="F5" t="s">
        <v>14</v>
      </c>
      <c r="G5" t="s">
        <v>15</v>
      </c>
      <c r="H5" s="1">
        <v>0</v>
      </c>
      <c r="I5">
        <v>20</v>
      </c>
      <c r="J5">
        <f>4+5+5+5+5+5+5+4+6+6+4+3+3+5+4+4+5+5+3+5</f>
        <v>91</v>
      </c>
      <c r="K5">
        <f t="shared" si="3"/>
        <v>65</v>
      </c>
    </row>
    <row r="6" spans="1:11" x14ac:dyDescent="0.25">
      <c r="A6" t="s">
        <v>43</v>
      </c>
      <c r="B6">
        <f t="shared" si="0"/>
        <v>50</v>
      </c>
      <c r="C6">
        <f t="shared" si="1"/>
        <v>71</v>
      </c>
      <c r="D6" t="str">
        <f t="shared" si="2"/>
        <v>20140611_q84_M8d_0_5.tif</v>
      </c>
      <c r="E6" t="s">
        <v>50</v>
      </c>
      <c r="F6" t="s">
        <v>14</v>
      </c>
      <c r="G6" t="s">
        <v>15</v>
      </c>
      <c r="H6" s="1">
        <v>0</v>
      </c>
      <c r="I6">
        <v>23</v>
      </c>
      <c r="J6">
        <f>6+5+5+4+5+5+5+5+5+5+5+5+4+5+6+5+6+6+6+4+5+5+6</f>
        <v>118</v>
      </c>
      <c r="K6">
        <f t="shared" si="3"/>
        <v>73.291925465838503</v>
      </c>
    </row>
    <row r="7" spans="1:11" x14ac:dyDescent="0.25">
      <c r="A7" t="s">
        <v>44</v>
      </c>
      <c r="B7">
        <f t="shared" si="0"/>
        <v>50</v>
      </c>
      <c r="C7">
        <f t="shared" si="1"/>
        <v>71</v>
      </c>
      <c r="D7" t="str">
        <f t="shared" si="2"/>
        <v>20140611_q84_M8d_2_1.tif</v>
      </c>
      <c r="E7" t="s">
        <v>50</v>
      </c>
      <c r="F7" t="s">
        <v>14</v>
      </c>
      <c r="G7" t="s">
        <v>15</v>
      </c>
      <c r="H7" s="2">
        <v>2.1000000000000001E-2</v>
      </c>
      <c r="I7">
        <v>34</v>
      </c>
      <c r="J7">
        <f>5+6+5+4+4+5+4+5+5+4+4+5+5+6+6+4+5+6+6+4+5+4+5+5+5+3+4+5+5+4+5+5+6+5</f>
        <v>164</v>
      </c>
      <c r="K7">
        <f t="shared" si="3"/>
        <v>68.907563025210081</v>
      </c>
    </row>
    <row r="8" spans="1:11" x14ac:dyDescent="0.25">
      <c r="A8" t="s">
        <v>45</v>
      </c>
      <c r="B8">
        <f t="shared" si="0"/>
        <v>50</v>
      </c>
      <c r="C8">
        <f t="shared" si="1"/>
        <v>71</v>
      </c>
      <c r="D8" t="str">
        <f t="shared" si="2"/>
        <v>20140611_q84_M8d_2_2.tif</v>
      </c>
      <c r="E8" t="s">
        <v>50</v>
      </c>
      <c r="F8" t="s">
        <v>14</v>
      </c>
      <c r="G8" t="s">
        <v>15</v>
      </c>
      <c r="H8" s="2">
        <v>2.1000000000000001E-2</v>
      </c>
      <c r="I8">
        <v>27</v>
      </c>
      <c r="J8">
        <f>3+4+5+4+5+6+4+5+5+4+5+6+5+3+5+4+5+5+6+5+4+5+4+5+3+5+4</f>
        <v>124</v>
      </c>
      <c r="K8">
        <f t="shared" si="3"/>
        <v>65.608465608465607</v>
      </c>
    </row>
    <row r="9" spans="1:11" x14ac:dyDescent="0.25">
      <c r="A9" t="s">
        <v>46</v>
      </c>
      <c r="B9">
        <f t="shared" si="0"/>
        <v>50</v>
      </c>
      <c r="C9">
        <f t="shared" si="1"/>
        <v>71</v>
      </c>
      <c r="D9" t="str">
        <f t="shared" si="2"/>
        <v>20140611_q84_M8d_2_3.tif</v>
      </c>
      <c r="E9" t="s">
        <v>50</v>
      </c>
      <c r="F9" t="s">
        <v>14</v>
      </c>
      <c r="G9" t="s">
        <v>15</v>
      </c>
      <c r="H9" s="2">
        <v>2.1000000000000001E-2</v>
      </c>
      <c r="I9">
        <v>20</v>
      </c>
      <c r="J9">
        <f>3+5+3+5+5+4+5+3+4+4+4+4+5+5+4+5+4+4+3+5</f>
        <v>84</v>
      </c>
      <c r="K9">
        <f t="shared" si="3"/>
        <v>60</v>
      </c>
    </row>
    <row r="10" spans="1:11" x14ac:dyDescent="0.25">
      <c r="A10" t="s">
        <v>47</v>
      </c>
      <c r="B10">
        <f t="shared" si="0"/>
        <v>50</v>
      </c>
      <c r="C10">
        <f t="shared" si="1"/>
        <v>71</v>
      </c>
      <c r="D10" t="str">
        <f t="shared" si="2"/>
        <v>20140611_q84_M8d_3_1.tif</v>
      </c>
      <c r="E10" t="s">
        <v>50</v>
      </c>
      <c r="F10" t="s">
        <v>14</v>
      </c>
      <c r="G10" t="s">
        <v>15</v>
      </c>
      <c r="H10" s="1">
        <v>0.03</v>
      </c>
      <c r="I10">
        <v>13</v>
      </c>
      <c r="J10">
        <f>4+3+4+3+3+4+4+3+2+4+2+3+3</f>
        <v>42</v>
      </c>
      <c r="K10">
        <f t="shared" si="3"/>
        <v>46.153846153846153</v>
      </c>
    </row>
    <row r="11" spans="1:11" x14ac:dyDescent="0.25">
      <c r="A11" t="s">
        <v>48</v>
      </c>
      <c r="B11">
        <f t="shared" si="0"/>
        <v>50</v>
      </c>
      <c r="C11">
        <f t="shared" si="1"/>
        <v>71</v>
      </c>
      <c r="D11" t="str">
        <f t="shared" si="2"/>
        <v>20140611_q84_M8d_3_2.tif</v>
      </c>
      <c r="E11" t="s">
        <v>50</v>
      </c>
      <c r="F11" t="s">
        <v>14</v>
      </c>
      <c r="G11" t="s">
        <v>15</v>
      </c>
      <c r="H11" s="1">
        <v>0.03</v>
      </c>
      <c r="I11">
        <v>20</v>
      </c>
      <c r="J11">
        <f>5+4+3+3+4+4+3+5+3+3+5+4+4+4+3+4+2+2+2+3</f>
        <v>70</v>
      </c>
      <c r="K11">
        <f t="shared" si="3"/>
        <v>50</v>
      </c>
    </row>
    <row r="12" spans="1:11" x14ac:dyDescent="0.25">
      <c r="A12" t="s">
        <v>49</v>
      </c>
      <c r="B12">
        <f t="shared" si="0"/>
        <v>50</v>
      </c>
      <c r="C12">
        <f t="shared" si="1"/>
        <v>71</v>
      </c>
      <c r="D12" t="str">
        <f t="shared" si="2"/>
        <v>20140611_q84_M8d_3_3.tif</v>
      </c>
      <c r="E12" t="s">
        <v>50</v>
      </c>
      <c r="F12" t="s">
        <v>14</v>
      </c>
      <c r="G12" t="s">
        <v>15</v>
      </c>
      <c r="H12" s="1">
        <v>0.03</v>
      </c>
      <c r="I12">
        <v>21</v>
      </c>
      <c r="J12">
        <v>65</v>
      </c>
      <c r="K12">
        <f t="shared" si="3"/>
        <v>44.217687074829932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D1" workbookViewId="0">
      <selection activeCell="D1" sqref="D1:K12"/>
    </sheetView>
  </sheetViews>
  <sheetFormatPr defaultRowHeight="16.5" x14ac:dyDescent="0.25"/>
  <cols>
    <col min="1" max="1" width="64.375" customWidth="1"/>
    <col min="4" max="4" width="28.25" customWidth="1"/>
  </cols>
  <sheetData>
    <row r="1" spans="1:11" x14ac:dyDescent="0.25">
      <c r="A1" t="s">
        <v>21</v>
      </c>
      <c r="B1" t="s">
        <v>22</v>
      </c>
      <c r="C1" t="s">
        <v>23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24</v>
      </c>
      <c r="J1" t="s">
        <v>25</v>
      </c>
      <c r="K1" t="s">
        <v>99</v>
      </c>
    </row>
    <row r="2" spans="1:11" x14ac:dyDescent="0.25">
      <c r="A2" t="s">
        <v>61</v>
      </c>
      <c r="B2">
        <f>SEARCH("2014",A2)</f>
        <v>50</v>
      </c>
      <c r="C2">
        <f>SEARCH("tif",A2)</f>
        <v>73</v>
      </c>
      <c r="D2" t="str">
        <f>MID(A2,B2,C2-B2+3)</f>
        <v>20140508_w1118_F8d_0-1.tif</v>
      </c>
      <c r="E2" t="s">
        <v>59</v>
      </c>
      <c r="F2" t="s">
        <v>60</v>
      </c>
      <c r="G2" t="s">
        <v>15</v>
      </c>
      <c r="H2" s="1">
        <v>0</v>
      </c>
      <c r="I2">
        <v>26</v>
      </c>
      <c r="J2">
        <f>I2*7</f>
        <v>182</v>
      </c>
      <c r="K2">
        <f>100*J2/(I2*7)</f>
        <v>100</v>
      </c>
    </row>
    <row r="3" spans="1:11" x14ac:dyDescent="0.25">
      <c r="A3" t="s">
        <v>62</v>
      </c>
      <c r="B3">
        <f t="shared" ref="B3:B12" si="0">SEARCH("2014",A3)</f>
        <v>50</v>
      </c>
      <c r="C3">
        <f t="shared" ref="C3:C12" si="1">SEARCH("tif",A3)</f>
        <v>73</v>
      </c>
      <c r="D3" t="str">
        <f t="shared" ref="D3:D12" si="2">MID(A3,B3,C3-B3+3)</f>
        <v>20140508_w1118_F8d_0-2.tif</v>
      </c>
      <c r="E3" t="s">
        <v>59</v>
      </c>
      <c r="F3" t="s">
        <v>60</v>
      </c>
      <c r="G3" t="s">
        <v>15</v>
      </c>
      <c r="H3" s="1">
        <v>0</v>
      </c>
      <c r="I3">
        <v>30</v>
      </c>
      <c r="J3">
        <f t="shared" ref="J3:J11" si="3">I3*7</f>
        <v>210</v>
      </c>
      <c r="K3">
        <f t="shared" ref="K3:K12" si="4">100*J3/(I3*7)</f>
        <v>100</v>
      </c>
    </row>
    <row r="4" spans="1:11" x14ac:dyDescent="0.25">
      <c r="A4" t="s">
        <v>51</v>
      </c>
      <c r="B4">
        <f t="shared" si="0"/>
        <v>50</v>
      </c>
      <c r="C4">
        <f t="shared" si="1"/>
        <v>73</v>
      </c>
      <c r="D4" t="str">
        <f t="shared" si="2"/>
        <v>20140508_w1118_F8d_0-3.tif</v>
      </c>
      <c r="E4" t="s">
        <v>59</v>
      </c>
      <c r="F4" t="s">
        <v>60</v>
      </c>
      <c r="G4" t="s">
        <v>15</v>
      </c>
      <c r="H4" s="1">
        <v>0</v>
      </c>
      <c r="I4">
        <v>29</v>
      </c>
      <c r="J4">
        <f t="shared" si="3"/>
        <v>203</v>
      </c>
      <c r="K4">
        <f t="shared" si="4"/>
        <v>100</v>
      </c>
    </row>
    <row r="5" spans="1:11" x14ac:dyDescent="0.25">
      <c r="A5" t="s">
        <v>52</v>
      </c>
      <c r="B5">
        <f t="shared" si="0"/>
        <v>50</v>
      </c>
      <c r="C5">
        <f t="shared" si="1"/>
        <v>75</v>
      </c>
      <c r="D5" t="str">
        <f t="shared" si="2"/>
        <v>20140508_w1118_F8d_2.1-1.tif</v>
      </c>
      <c r="E5" t="s">
        <v>59</v>
      </c>
      <c r="F5" t="s">
        <v>60</v>
      </c>
      <c r="G5" t="s">
        <v>15</v>
      </c>
      <c r="H5" s="1">
        <v>0.02</v>
      </c>
      <c r="I5">
        <v>32</v>
      </c>
      <c r="J5">
        <f t="shared" si="3"/>
        <v>224</v>
      </c>
      <c r="K5">
        <f t="shared" si="4"/>
        <v>100</v>
      </c>
    </row>
    <row r="6" spans="1:11" x14ac:dyDescent="0.25">
      <c r="A6" t="s">
        <v>53</v>
      </c>
      <c r="B6">
        <f t="shared" si="0"/>
        <v>50</v>
      </c>
      <c r="C6">
        <f t="shared" si="1"/>
        <v>75</v>
      </c>
      <c r="D6" t="str">
        <f t="shared" si="2"/>
        <v>20140508_w1118_F8d_2.1-2.tif</v>
      </c>
      <c r="E6" t="s">
        <v>59</v>
      </c>
      <c r="F6" t="s">
        <v>60</v>
      </c>
      <c r="G6" t="s">
        <v>15</v>
      </c>
      <c r="H6" s="1">
        <v>0.02</v>
      </c>
      <c r="I6">
        <v>41</v>
      </c>
      <c r="J6">
        <f t="shared" si="3"/>
        <v>287</v>
      </c>
      <c r="K6">
        <f t="shared" si="4"/>
        <v>100</v>
      </c>
    </row>
    <row r="7" spans="1:11" x14ac:dyDescent="0.25">
      <c r="A7" t="s">
        <v>54</v>
      </c>
      <c r="B7">
        <f t="shared" si="0"/>
        <v>50</v>
      </c>
      <c r="C7">
        <f t="shared" si="1"/>
        <v>75</v>
      </c>
      <c r="D7" t="str">
        <f t="shared" si="2"/>
        <v>20140508_w1118_F8d_3.0-1.tif</v>
      </c>
      <c r="E7" t="s">
        <v>59</v>
      </c>
      <c r="F7" t="s">
        <v>60</v>
      </c>
      <c r="G7" t="s">
        <v>15</v>
      </c>
      <c r="H7" s="1">
        <v>0.03</v>
      </c>
      <c r="I7">
        <v>27</v>
      </c>
      <c r="J7">
        <f t="shared" si="3"/>
        <v>189</v>
      </c>
      <c r="K7">
        <f t="shared" si="4"/>
        <v>100</v>
      </c>
    </row>
    <row r="8" spans="1:11" x14ac:dyDescent="0.25">
      <c r="A8" t="s">
        <v>55</v>
      </c>
      <c r="B8">
        <f t="shared" si="0"/>
        <v>50</v>
      </c>
      <c r="C8">
        <f t="shared" si="1"/>
        <v>75</v>
      </c>
      <c r="D8" t="str">
        <f t="shared" si="2"/>
        <v>20140508_w1118_F8d_3.0-2.tif</v>
      </c>
      <c r="E8" t="s">
        <v>59</v>
      </c>
      <c r="F8" t="s">
        <v>60</v>
      </c>
      <c r="G8" t="s">
        <v>15</v>
      </c>
      <c r="H8" s="1">
        <v>0.03</v>
      </c>
      <c r="I8">
        <v>21</v>
      </c>
      <c r="J8">
        <f t="shared" si="3"/>
        <v>147</v>
      </c>
      <c r="K8">
        <f t="shared" si="4"/>
        <v>100</v>
      </c>
    </row>
    <row r="9" spans="1:11" x14ac:dyDescent="0.25">
      <c r="A9" t="s">
        <v>56</v>
      </c>
      <c r="B9">
        <f t="shared" si="0"/>
        <v>50</v>
      </c>
      <c r="C9">
        <f t="shared" si="1"/>
        <v>73</v>
      </c>
      <c r="D9" t="str">
        <f t="shared" si="2"/>
        <v>20140611_w1118_F8d_0_2.tif</v>
      </c>
      <c r="E9" t="s">
        <v>59</v>
      </c>
      <c r="F9" t="s">
        <v>60</v>
      </c>
      <c r="G9" t="s">
        <v>15</v>
      </c>
      <c r="H9" s="1">
        <v>0</v>
      </c>
      <c r="I9">
        <v>28</v>
      </c>
      <c r="J9">
        <f t="shared" si="3"/>
        <v>196</v>
      </c>
      <c r="K9">
        <f t="shared" si="4"/>
        <v>100</v>
      </c>
    </row>
    <row r="10" spans="1:11" x14ac:dyDescent="0.25">
      <c r="A10" t="s">
        <v>57</v>
      </c>
      <c r="B10">
        <f t="shared" si="0"/>
        <v>50</v>
      </c>
      <c r="C10">
        <f t="shared" si="1"/>
        <v>73</v>
      </c>
      <c r="D10" t="str">
        <f t="shared" si="2"/>
        <v>20140611_w1118_F8d_2_1.tif</v>
      </c>
      <c r="E10" t="s">
        <v>59</v>
      </c>
      <c r="F10" t="s">
        <v>60</v>
      </c>
      <c r="G10" t="s">
        <v>15</v>
      </c>
      <c r="H10" s="1">
        <v>0.02</v>
      </c>
      <c r="I10">
        <v>20</v>
      </c>
      <c r="J10">
        <f t="shared" si="3"/>
        <v>140</v>
      </c>
      <c r="K10">
        <f t="shared" si="4"/>
        <v>100</v>
      </c>
    </row>
    <row r="11" spans="1:11" x14ac:dyDescent="0.25">
      <c r="A11" t="s">
        <v>58</v>
      </c>
      <c r="B11">
        <f t="shared" si="0"/>
        <v>50</v>
      </c>
      <c r="C11">
        <f t="shared" si="1"/>
        <v>73</v>
      </c>
      <c r="D11" t="str">
        <f t="shared" si="2"/>
        <v>20140611_w1118_F8d_3_1.tif</v>
      </c>
      <c r="E11" t="s">
        <v>59</v>
      </c>
      <c r="F11" t="s">
        <v>60</v>
      </c>
      <c r="G11" t="s">
        <v>15</v>
      </c>
      <c r="H11" s="1">
        <v>0.03</v>
      </c>
      <c r="I11">
        <v>15</v>
      </c>
      <c r="J11">
        <f t="shared" si="3"/>
        <v>105</v>
      </c>
      <c r="K11">
        <f t="shared" si="4"/>
        <v>100</v>
      </c>
    </row>
    <row r="12" spans="1:11" x14ac:dyDescent="0.25">
      <c r="A12" t="s">
        <v>63</v>
      </c>
      <c r="B12">
        <f t="shared" si="0"/>
        <v>50</v>
      </c>
      <c r="C12">
        <f t="shared" si="1"/>
        <v>73</v>
      </c>
      <c r="D12" t="str">
        <f t="shared" si="2"/>
        <v>20140611_w1118_F8d_3_2.tif</v>
      </c>
      <c r="E12" t="s">
        <v>59</v>
      </c>
      <c r="F12" t="s">
        <v>60</v>
      </c>
      <c r="G12" t="s">
        <v>15</v>
      </c>
      <c r="H12" s="1">
        <v>0.03</v>
      </c>
      <c r="I12">
        <v>18</v>
      </c>
      <c r="J12">
        <v>125</v>
      </c>
      <c r="K12">
        <f t="shared" si="4"/>
        <v>99.206349206349202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1" sqref="D1:K15"/>
    </sheetView>
  </sheetViews>
  <sheetFormatPr defaultRowHeight="16.5" x14ac:dyDescent="0.25"/>
  <cols>
    <col min="1" max="1" width="64" customWidth="1"/>
    <col min="4" max="4" width="25" customWidth="1"/>
  </cols>
  <sheetData>
    <row r="1" spans="1:11" x14ac:dyDescent="0.25">
      <c r="A1" t="s">
        <v>21</v>
      </c>
      <c r="B1" t="s">
        <v>22</v>
      </c>
      <c r="C1" t="s">
        <v>23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24</v>
      </c>
      <c r="J1" t="s">
        <v>25</v>
      </c>
      <c r="K1" t="s">
        <v>99</v>
      </c>
    </row>
    <row r="2" spans="1:11" x14ac:dyDescent="0.25">
      <c r="A2" t="s">
        <v>64</v>
      </c>
      <c r="B2">
        <f>SEARCH("2014",A2)</f>
        <v>50</v>
      </c>
      <c r="C2">
        <f>SEARCH("tif",A2)</f>
        <v>71</v>
      </c>
      <c r="D2" t="str">
        <f>MID(A2,B2,C2-B2+3)</f>
        <v>20140508_Q27_F8d_0-3.tif</v>
      </c>
      <c r="E2" t="s">
        <v>38</v>
      </c>
      <c r="F2" t="s">
        <v>60</v>
      </c>
      <c r="G2" t="s">
        <v>15</v>
      </c>
      <c r="H2" s="1">
        <v>0</v>
      </c>
      <c r="I2">
        <v>33</v>
      </c>
      <c r="J2">
        <f>I2*7</f>
        <v>231</v>
      </c>
      <c r="K2">
        <f>100*J2/(I2*7)</f>
        <v>100</v>
      </c>
    </row>
    <row r="3" spans="1:11" x14ac:dyDescent="0.25">
      <c r="A3" t="s">
        <v>65</v>
      </c>
      <c r="B3">
        <f t="shared" ref="B3:B15" si="0">SEARCH("2014",A3)</f>
        <v>50</v>
      </c>
      <c r="C3">
        <f t="shared" ref="C3:C12" si="1">SEARCH("tif",A3)</f>
        <v>71</v>
      </c>
      <c r="D3" t="str">
        <f t="shared" ref="D3:D12" si="2">MID(A3,B3,C3-B3+3)</f>
        <v>20140508_Q27_F8d_0-4.tif</v>
      </c>
      <c r="E3" t="s">
        <v>38</v>
      </c>
      <c r="F3" t="s">
        <v>60</v>
      </c>
      <c r="G3" t="s">
        <v>15</v>
      </c>
      <c r="H3" s="1">
        <v>0</v>
      </c>
      <c r="I3">
        <v>22</v>
      </c>
      <c r="J3">
        <f t="shared" ref="J3:J15" si="3">I3*7</f>
        <v>154</v>
      </c>
      <c r="K3">
        <f t="shared" ref="K3:K15" si="4">100*J3/(I3*7)</f>
        <v>100</v>
      </c>
    </row>
    <row r="4" spans="1:11" x14ac:dyDescent="0.25">
      <c r="A4" t="s">
        <v>66</v>
      </c>
      <c r="B4">
        <f t="shared" si="0"/>
        <v>50</v>
      </c>
      <c r="C4">
        <f t="shared" si="1"/>
        <v>71</v>
      </c>
      <c r="D4" t="str">
        <f t="shared" si="2"/>
        <v>20140508_Q27_F8d_0-5.tif</v>
      </c>
      <c r="E4" t="s">
        <v>38</v>
      </c>
      <c r="F4" t="s">
        <v>60</v>
      </c>
      <c r="G4" t="s">
        <v>15</v>
      </c>
      <c r="H4" s="1">
        <v>0</v>
      </c>
      <c r="I4">
        <v>26</v>
      </c>
      <c r="J4">
        <f t="shared" si="3"/>
        <v>182</v>
      </c>
      <c r="K4">
        <f t="shared" si="4"/>
        <v>100</v>
      </c>
    </row>
    <row r="5" spans="1:11" x14ac:dyDescent="0.25">
      <c r="A5" t="s">
        <v>67</v>
      </c>
      <c r="B5">
        <f t="shared" si="0"/>
        <v>50</v>
      </c>
      <c r="C5">
        <f t="shared" si="1"/>
        <v>73</v>
      </c>
      <c r="D5" t="str">
        <f t="shared" si="2"/>
        <v>20140508_Q27_F8d_2.1-1.tif</v>
      </c>
      <c r="E5" t="s">
        <v>38</v>
      </c>
      <c r="F5" t="s">
        <v>60</v>
      </c>
      <c r="G5" t="s">
        <v>15</v>
      </c>
      <c r="H5" s="2">
        <v>2.1000000000000001E-2</v>
      </c>
      <c r="I5">
        <v>36</v>
      </c>
      <c r="J5">
        <f t="shared" si="3"/>
        <v>252</v>
      </c>
      <c r="K5">
        <f t="shared" si="4"/>
        <v>100</v>
      </c>
    </row>
    <row r="6" spans="1:11" x14ac:dyDescent="0.25">
      <c r="A6" t="s">
        <v>68</v>
      </c>
      <c r="B6">
        <f t="shared" si="0"/>
        <v>50</v>
      </c>
      <c r="C6">
        <f t="shared" si="1"/>
        <v>73</v>
      </c>
      <c r="D6" t="str">
        <f t="shared" si="2"/>
        <v>20140508_Q27_F8d_3.0-1.tif</v>
      </c>
      <c r="E6" t="s">
        <v>38</v>
      </c>
      <c r="F6" t="s">
        <v>60</v>
      </c>
      <c r="G6" t="s">
        <v>15</v>
      </c>
      <c r="H6" s="1">
        <v>0.03</v>
      </c>
      <c r="I6">
        <v>23</v>
      </c>
      <c r="J6">
        <f t="shared" si="3"/>
        <v>161</v>
      </c>
      <c r="K6">
        <f t="shared" si="4"/>
        <v>100</v>
      </c>
    </row>
    <row r="7" spans="1:11" x14ac:dyDescent="0.25">
      <c r="A7" t="s">
        <v>69</v>
      </c>
      <c r="B7">
        <f t="shared" si="0"/>
        <v>50</v>
      </c>
      <c r="C7">
        <f t="shared" si="1"/>
        <v>73</v>
      </c>
      <c r="D7" t="str">
        <f t="shared" si="2"/>
        <v>20140508_Q27_F8d_3.0-2.tif</v>
      </c>
      <c r="E7" t="s">
        <v>38</v>
      </c>
      <c r="F7" t="s">
        <v>60</v>
      </c>
      <c r="G7" t="s">
        <v>15</v>
      </c>
      <c r="H7" s="1">
        <v>0.03</v>
      </c>
      <c r="I7">
        <v>25</v>
      </c>
      <c r="J7">
        <f t="shared" si="3"/>
        <v>175</v>
      </c>
      <c r="K7">
        <f t="shared" si="4"/>
        <v>100</v>
      </c>
    </row>
    <row r="8" spans="1:11" x14ac:dyDescent="0.25">
      <c r="A8" t="s">
        <v>70</v>
      </c>
      <c r="B8">
        <f t="shared" si="0"/>
        <v>50</v>
      </c>
      <c r="C8">
        <f t="shared" si="1"/>
        <v>73</v>
      </c>
      <c r="D8" t="str">
        <f t="shared" si="2"/>
        <v>20140508_Q27_F8d_3.0-3.tif</v>
      </c>
      <c r="E8" t="s">
        <v>38</v>
      </c>
      <c r="F8" t="s">
        <v>60</v>
      </c>
      <c r="G8" t="s">
        <v>15</v>
      </c>
      <c r="H8" s="1">
        <v>0.03</v>
      </c>
      <c r="I8">
        <v>20</v>
      </c>
      <c r="J8">
        <f t="shared" si="3"/>
        <v>140</v>
      </c>
      <c r="K8">
        <f t="shared" si="4"/>
        <v>100</v>
      </c>
    </row>
    <row r="9" spans="1:11" x14ac:dyDescent="0.25">
      <c r="A9" t="s">
        <v>71</v>
      </c>
      <c r="B9">
        <f t="shared" si="0"/>
        <v>50</v>
      </c>
      <c r="C9">
        <f t="shared" si="1"/>
        <v>71</v>
      </c>
      <c r="D9" t="str">
        <f t="shared" si="2"/>
        <v>20140611_Q27_F8d_0_1.tif</v>
      </c>
      <c r="E9" t="s">
        <v>38</v>
      </c>
      <c r="F9" t="s">
        <v>60</v>
      </c>
      <c r="G9" t="s">
        <v>15</v>
      </c>
      <c r="H9" s="1">
        <v>0</v>
      </c>
      <c r="I9">
        <v>21</v>
      </c>
      <c r="J9">
        <f t="shared" si="3"/>
        <v>147</v>
      </c>
      <c r="K9">
        <f t="shared" si="4"/>
        <v>100</v>
      </c>
    </row>
    <row r="10" spans="1:11" x14ac:dyDescent="0.25">
      <c r="A10" t="s">
        <v>72</v>
      </c>
      <c r="B10">
        <f t="shared" si="0"/>
        <v>50</v>
      </c>
      <c r="C10">
        <f t="shared" si="1"/>
        <v>71</v>
      </c>
      <c r="D10" t="str">
        <f t="shared" si="2"/>
        <v>20140611_Q27_F8d_0_2.tif</v>
      </c>
      <c r="E10" t="s">
        <v>38</v>
      </c>
      <c r="F10" t="s">
        <v>60</v>
      </c>
      <c r="G10" t="s">
        <v>15</v>
      </c>
      <c r="H10" s="1">
        <v>0</v>
      </c>
      <c r="I10">
        <v>26</v>
      </c>
      <c r="J10">
        <f t="shared" si="3"/>
        <v>182</v>
      </c>
      <c r="K10">
        <f t="shared" si="4"/>
        <v>100</v>
      </c>
    </row>
    <row r="11" spans="1:11" x14ac:dyDescent="0.25">
      <c r="A11" t="s">
        <v>73</v>
      </c>
      <c r="B11">
        <f t="shared" si="0"/>
        <v>50</v>
      </c>
      <c r="C11">
        <f t="shared" si="1"/>
        <v>71</v>
      </c>
      <c r="D11" t="str">
        <f t="shared" si="2"/>
        <v>20140611_Q27_F8d_2_1.tif</v>
      </c>
      <c r="E11" t="s">
        <v>38</v>
      </c>
      <c r="F11" t="s">
        <v>60</v>
      </c>
      <c r="G11" t="s">
        <v>15</v>
      </c>
      <c r="H11" s="2">
        <v>2.1000000000000001E-2</v>
      </c>
      <c r="I11">
        <v>17</v>
      </c>
      <c r="J11">
        <f t="shared" si="3"/>
        <v>119</v>
      </c>
      <c r="K11">
        <f t="shared" si="4"/>
        <v>100</v>
      </c>
    </row>
    <row r="12" spans="1:11" x14ac:dyDescent="0.25">
      <c r="A12" t="s">
        <v>74</v>
      </c>
      <c r="B12">
        <f t="shared" si="0"/>
        <v>50</v>
      </c>
      <c r="C12">
        <f t="shared" si="1"/>
        <v>71</v>
      </c>
      <c r="D12" t="str">
        <f t="shared" si="2"/>
        <v>20140611_Q27_F8d_2_2.tif</v>
      </c>
      <c r="E12" t="s">
        <v>38</v>
      </c>
      <c r="F12" t="s">
        <v>60</v>
      </c>
      <c r="G12" t="s">
        <v>15</v>
      </c>
      <c r="H12" s="2">
        <v>2.1000000000000001E-2</v>
      </c>
      <c r="I12">
        <v>21</v>
      </c>
      <c r="J12">
        <f t="shared" si="3"/>
        <v>147</v>
      </c>
      <c r="K12">
        <f t="shared" si="4"/>
        <v>100</v>
      </c>
    </row>
    <row r="13" spans="1:11" x14ac:dyDescent="0.25">
      <c r="A13" t="s">
        <v>75</v>
      </c>
      <c r="B13">
        <f t="shared" si="0"/>
        <v>50</v>
      </c>
      <c r="C13">
        <f t="shared" ref="C13:C15" si="5">SEARCH("tif",A13)</f>
        <v>71</v>
      </c>
      <c r="D13" t="str">
        <f t="shared" ref="D13:D15" si="6">MID(A13,B13,C13-B13+3)</f>
        <v>20140611_Q27_F8d_2_3.tif</v>
      </c>
      <c r="E13" t="s">
        <v>38</v>
      </c>
      <c r="F13" t="s">
        <v>60</v>
      </c>
      <c r="G13" t="s">
        <v>15</v>
      </c>
      <c r="H13" s="2">
        <v>2.1000000000000001E-2</v>
      </c>
      <c r="I13">
        <v>32</v>
      </c>
      <c r="J13">
        <f t="shared" si="3"/>
        <v>224</v>
      </c>
      <c r="K13">
        <f t="shared" si="4"/>
        <v>100</v>
      </c>
    </row>
    <row r="14" spans="1:11" x14ac:dyDescent="0.25">
      <c r="A14" t="s">
        <v>76</v>
      </c>
      <c r="B14">
        <f t="shared" si="0"/>
        <v>50</v>
      </c>
      <c r="C14">
        <f t="shared" si="5"/>
        <v>71</v>
      </c>
      <c r="D14" t="str">
        <f t="shared" si="6"/>
        <v>20140611_Q27_F8d_3_1.tif</v>
      </c>
      <c r="E14" t="s">
        <v>38</v>
      </c>
      <c r="F14" t="s">
        <v>60</v>
      </c>
      <c r="G14" t="s">
        <v>15</v>
      </c>
      <c r="H14" s="1">
        <v>0.03</v>
      </c>
      <c r="I14">
        <v>23</v>
      </c>
      <c r="J14">
        <f t="shared" si="3"/>
        <v>161</v>
      </c>
      <c r="K14">
        <f t="shared" si="4"/>
        <v>100</v>
      </c>
    </row>
    <row r="15" spans="1:11" x14ac:dyDescent="0.25">
      <c r="A15" t="s">
        <v>77</v>
      </c>
      <c r="B15">
        <f t="shared" si="0"/>
        <v>50</v>
      </c>
      <c r="C15">
        <f t="shared" si="5"/>
        <v>71</v>
      </c>
      <c r="D15" t="str">
        <f t="shared" si="6"/>
        <v>20140611_Q27_F8d_3_2.tif</v>
      </c>
      <c r="E15" t="s">
        <v>38</v>
      </c>
      <c r="F15" t="s">
        <v>60</v>
      </c>
      <c r="G15" t="s">
        <v>15</v>
      </c>
      <c r="H15" s="1">
        <v>0.03</v>
      </c>
      <c r="I15">
        <v>22</v>
      </c>
      <c r="J15">
        <f t="shared" si="3"/>
        <v>154</v>
      </c>
      <c r="K15">
        <f t="shared" si="4"/>
        <v>100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D1" workbookViewId="0">
      <selection activeCell="D1" sqref="D1:K20"/>
    </sheetView>
  </sheetViews>
  <sheetFormatPr defaultRowHeight="16.5" x14ac:dyDescent="0.25"/>
  <cols>
    <col min="1" max="1" width="66.625" customWidth="1"/>
    <col min="4" max="4" width="26.875" customWidth="1"/>
  </cols>
  <sheetData>
    <row r="1" spans="1:11" x14ac:dyDescent="0.25">
      <c r="A1" t="s">
        <v>21</v>
      </c>
      <c r="B1" t="s">
        <v>22</v>
      </c>
      <c r="C1" t="s">
        <v>23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24</v>
      </c>
      <c r="J1" t="s">
        <v>25</v>
      </c>
      <c r="K1" t="s">
        <v>99</v>
      </c>
    </row>
    <row r="2" spans="1:11" x14ac:dyDescent="0.25">
      <c r="A2" t="s">
        <v>78</v>
      </c>
      <c r="B2">
        <f>SEARCH("2014",A2)</f>
        <v>50</v>
      </c>
      <c r="C2">
        <f>SEARCH("tif",A2)</f>
        <v>71</v>
      </c>
      <c r="D2" t="str">
        <f>MID(A2,B2,C2-B2+3)</f>
        <v>20140508_q84_F8d_0-3.tif</v>
      </c>
      <c r="E2" t="s">
        <v>97</v>
      </c>
      <c r="F2" t="s">
        <v>60</v>
      </c>
      <c r="G2" t="s">
        <v>15</v>
      </c>
      <c r="H2" s="1">
        <v>0</v>
      </c>
      <c r="I2">
        <v>23</v>
      </c>
      <c r="J2">
        <f>3+3+5+4+4+4+4+3+3+4+4+5+4+4+5+5+4+4+4+4+3+3+2</f>
        <v>88</v>
      </c>
      <c r="K2">
        <f>100*J2/(I2*7)</f>
        <v>54.658385093167702</v>
      </c>
    </row>
    <row r="3" spans="1:11" x14ac:dyDescent="0.25">
      <c r="A3" t="s">
        <v>79</v>
      </c>
      <c r="B3">
        <f t="shared" ref="B3:B20" si="0">SEARCH("2014",A3)</f>
        <v>50</v>
      </c>
      <c r="C3">
        <f t="shared" ref="C3:C20" si="1">SEARCH("tif",A3)</f>
        <v>73</v>
      </c>
      <c r="D3" t="str">
        <f t="shared" ref="D3:D20" si="2">MID(A3,B3,C3-B3+3)</f>
        <v>20140508_q84_F8d_2.1-1.tif</v>
      </c>
      <c r="E3" t="s">
        <v>97</v>
      </c>
      <c r="F3" t="s">
        <v>60</v>
      </c>
      <c r="G3" t="s">
        <v>15</v>
      </c>
      <c r="H3" s="2">
        <v>2.1000000000000001E-2</v>
      </c>
      <c r="I3">
        <v>23</v>
      </c>
      <c r="J3">
        <f>4+6+5+3+5+3+5+5+5+5+5+5+7+5+7+5+5+3+5+5+5+5+5</f>
        <v>113</v>
      </c>
      <c r="K3">
        <f t="shared" ref="K3:K20" si="3">100*J3/(I3*7)</f>
        <v>70.186335403726702</v>
      </c>
    </row>
    <row r="4" spans="1:11" x14ac:dyDescent="0.25">
      <c r="A4" t="s">
        <v>80</v>
      </c>
      <c r="B4">
        <f t="shared" si="0"/>
        <v>50</v>
      </c>
      <c r="C4">
        <f t="shared" si="1"/>
        <v>73</v>
      </c>
      <c r="D4" t="str">
        <f t="shared" si="2"/>
        <v>20140508_q84_F8d_2.1-3.tif</v>
      </c>
      <c r="E4" t="s">
        <v>97</v>
      </c>
      <c r="F4" t="s">
        <v>60</v>
      </c>
      <c r="G4" t="s">
        <v>15</v>
      </c>
      <c r="H4" s="2">
        <v>2.1000000000000001E-2</v>
      </c>
      <c r="I4">
        <v>33</v>
      </c>
      <c r="J4">
        <f>4+4+5+5+5+6+4+4+4+5+4+4+3+5+5+3+3+5+5+5+7+4+4+6+5+5+3+3+4+5+4+4+5</f>
        <v>147</v>
      </c>
      <c r="K4">
        <f t="shared" si="3"/>
        <v>63.636363636363633</v>
      </c>
    </row>
    <row r="5" spans="1:11" x14ac:dyDescent="0.25">
      <c r="A5" t="s">
        <v>81</v>
      </c>
      <c r="B5">
        <f t="shared" si="0"/>
        <v>50</v>
      </c>
      <c r="C5">
        <f t="shared" si="1"/>
        <v>73</v>
      </c>
      <c r="D5" t="str">
        <f t="shared" si="2"/>
        <v>20140508_q84_F8d_2.1-5.tif</v>
      </c>
      <c r="E5" t="s">
        <v>97</v>
      </c>
      <c r="F5" t="s">
        <v>60</v>
      </c>
      <c r="G5" t="s">
        <v>15</v>
      </c>
      <c r="H5" s="2">
        <v>2.1000000000000001E-2</v>
      </c>
      <c r="I5">
        <v>27</v>
      </c>
      <c r="J5">
        <f>4+4+5+5+6+3+6+6+5+5+4+4+5+5+3+4+7+6+4+5+6+5+5+5+4+5+7</f>
        <v>133</v>
      </c>
      <c r="K5">
        <f t="shared" si="3"/>
        <v>70.370370370370367</v>
      </c>
    </row>
    <row r="6" spans="1:11" x14ac:dyDescent="0.25">
      <c r="A6" t="s">
        <v>82</v>
      </c>
      <c r="B6">
        <f t="shared" si="0"/>
        <v>50</v>
      </c>
      <c r="C6">
        <f t="shared" si="1"/>
        <v>73</v>
      </c>
      <c r="D6" t="str">
        <f t="shared" si="2"/>
        <v>20140508_q84_F8d_3.0-1.tif</v>
      </c>
      <c r="E6" t="s">
        <v>97</v>
      </c>
      <c r="F6" t="s">
        <v>60</v>
      </c>
      <c r="G6" t="s">
        <v>15</v>
      </c>
      <c r="H6" s="1">
        <v>0.03</v>
      </c>
      <c r="I6">
        <v>36</v>
      </c>
      <c r="J6">
        <f>4+5+6+4+5+4+4+4+4+5+6+3+4+4+4+4+5+5+5+4+2+5+4+3+5+3+5+5+5+5+4+4+4+5+5+5</f>
        <v>158</v>
      </c>
      <c r="K6">
        <f t="shared" si="3"/>
        <v>62.698412698412696</v>
      </c>
    </row>
    <row r="7" spans="1:11" x14ac:dyDescent="0.25">
      <c r="A7" t="s">
        <v>83</v>
      </c>
      <c r="B7">
        <f t="shared" si="0"/>
        <v>50</v>
      </c>
      <c r="C7">
        <f t="shared" si="1"/>
        <v>73</v>
      </c>
      <c r="D7" t="str">
        <f t="shared" si="2"/>
        <v>20140508_q84_F8d_3.0-2.tif</v>
      </c>
      <c r="E7" t="s">
        <v>97</v>
      </c>
      <c r="F7" t="s">
        <v>60</v>
      </c>
      <c r="G7" t="s">
        <v>15</v>
      </c>
      <c r="H7" s="1">
        <v>0.03</v>
      </c>
      <c r="I7">
        <v>46</v>
      </c>
      <c r="J7">
        <f>4+6+4+4+5+5+4+4+4+5+5+5+3+3+5+5+4+3+5+5+5+3+4+4+5+4+5+5+6+4+3+3+5+4+3+5+4+3+5+4+4+3+4+3+3+5</f>
        <v>194</v>
      </c>
      <c r="K7">
        <f t="shared" si="3"/>
        <v>60.248447204968947</v>
      </c>
    </row>
    <row r="8" spans="1:11" x14ac:dyDescent="0.25">
      <c r="A8" t="s">
        <v>84</v>
      </c>
      <c r="B8">
        <f t="shared" si="0"/>
        <v>50</v>
      </c>
      <c r="C8">
        <f t="shared" si="1"/>
        <v>73</v>
      </c>
      <c r="D8" t="str">
        <f t="shared" si="2"/>
        <v>20140508_q84_F8d_3.0-3.tif</v>
      </c>
      <c r="E8" t="s">
        <v>97</v>
      </c>
      <c r="F8" t="s">
        <v>60</v>
      </c>
      <c r="G8" t="s">
        <v>15</v>
      </c>
      <c r="H8" s="1">
        <v>0.03</v>
      </c>
      <c r="I8">
        <v>31</v>
      </c>
      <c r="J8">
        <f>5+5+4+3+5+4+4+5+3+5+4+2+4+3+3+4+4+4+4+4+3+3+3+5+4+3+4+3+4+5+3</f>
        <v>119</v>
      </c>
      <c r="K8">
        <f t="shared" si="3"/>
        <v>54.838709677419352</v>
      </c>
    </row>
    <row r="9" spans="1:11" x14ac:dyDescent="0.25">
      <c r="A9" t="s">
        <v>85</v>
      </c>
      <c r="B9">
        <f t="shared" si="0"/>
        <v>50</v>
      </c>
      <c r="C9">
        <f t="shared" si="1"/>
        <v>73</v>
      </c>
      <c r="D9" t="str">
        <f t="shared" si="2"/>
        <v>20140508_q84_F8d_3.0-4.tif</v>
      </c>
      <c r="E9" t="s">
        <v>97</v>
      </c>
      <c r="F9" t="s">
        <v>60</v>
      </c>
      <c r="G9" t="s">
        <v>15</v>
      </c>
      <c r="H9" s="1">
        <v>0.03</v>
      </c>
      <c r="I9">
        <v>22</v>
      </c>
      <c r="J9">
        <f>4+3+4+4+4+4+4+5+4+4+4+4+4+2+3+5+5+5+4+3+3+5</f>
        <v>87</v>
      </c>
      <c r="K9">
        <f t="shared" si="3"/>
        <v>56.493506493506494</v>
      </c>
    </row>
    <row r="10" spans="1:11" x14ac:dyDescent="0.25">
      <c r="A10" t="s">
        <v>86</v>
      </c>
      <c r="B10">
        <f t="shared" si="0"/>
        <v>50</v>
      </c>
      <c r="C10">
        <f t="shared" si="1"/>
        <v>71</v>
      </c>
      <c r="D10" t="str">
        <f t="shared" si="2"/>
        <v>20140611_q84_F8d_0_1.tif</v>
      </c>
      <c r="E10" t="s">
        <v>97</v>
      </c>
      <c r="F10" t="s">
        <v>60</v>
      </c>
      <c r="G10" t="s">
        <v>15</v>
      </c>
      <c r="H10" s="1">
        <v>0</v>
      </c>
      <c r="I10">
        <v>24</v>
      </c>
      <c r="J10">
        <f>2+4+3+5+4+4+5+4+3+3+3+4+4+4+5+5+4+5+5+4+4+5+4+4</f>
        <v>97</v>
      </c>
      <c r="K10">
        <f t="shared" si="3"/>
        <v>57.738095238095241</v>
      </c>
    </row>
    <row r="11" spans="1:11" x14ac:dyDescent="0.25">
      <c r="A11" t="s">
        <v>87</v>
      </c>
      <c r="B11">
        <f t="shared" si="0"/>
        <v>50</v>
      </c>
      <c r="C11">
        <f t="shared" si="1"/>
        <v>71</v>
      </c>
      <c r="D11" t="str">
        <f t="shared" si="2"/>
        <v>20140611_q84_F8d_0_2.tif</v>
      </c>
      <c r="E11" t="s">
        <v>97</v>
      </c>
      <c r="F11" t="s">
        <v>60</v>
      </c>
      <c r="G11" t="s">
        <v>15</v>
      </c>
      <c r="H11" s="1">
        <v>0</v>
      </c>
      <c r="I11">
        <v>19</v>
      </c>
      <c r="J11">
        <f>6+5+5+3+4+4+4+5+5+5+5+3+4+5+6+5+5+5+4</f>
        <v>88</v>
      </c>
      <c r="K11">
        <f t="shared" si="3"/>
        <v>66.165413533834581</v>
      </c>
    </row>
    <row r="12" spans="1:11" x14ac:dyDescent="0.25">
      <c r="A12" t="s">
        <v>88</v>
      </c>
      <c r="B12">
        <f t="shared" si="0"/>
        <v>50</v>
      </c>
      <c r="C12">
        <f t="shared" si="1"/>
        <v>71</v>
      </c>
      <c r="D12" t="str">
        <f t="shared" si="2"/>
        <v>20140611_q84_F8d_0_3.tif</v>
      </c>
      <c r="E12" t="s">
        <v>97</v>
      </c>
      <c r="F12" t="s">
        <v>60</v>
      </c>
      <c r="G12" t="s">
        <v>15</v>
      </c>
      <c r="H12" s="1">
        <v>0</v>
      </c>
      <c r="I12">
        <v>28</v>
      </c>
      <c r="J12">
        <f>5+6+6+4+4+4+6+4+5+5+4+3+6+5+5+5+4+4+5+4+2+3+5+5+4+4+4+5</f>
        <v>126</v>
      </c>
      <c r="K12">
        <f t="shared" si="3"/>
        <v>64.285714285714292</v>
      </c>
    </row>
    <row r="13" spans="1:11" x14ac:dyDescent="0.25">
      <c r="A13" t="s">
        <v>89</v>
      </c>
      <c r="B13">
        <f t="shared" si="0"/>
        <v>50</v>
      </c>
      <c r="C13">
        <f t="shared" si="1"/>
        <v>71</v>
      </c>
      <c r="D13" t="str">
        <f t="shared" si="2"/>
        <v>20140611_q84_F8d_2_1.tif</v>
      </c>
      <c r="E13" t="s">
        <v>97</v>
      </c>
      <c r="F13" t="s">
        <v>60</v>
      </c>
      <c r="G13" t="s">
        <v>15</v>
      </c>
      <c r="H13" s="2">
        <v>2.1000000000000001E-2</v>
      </c>
      <c r="I13">
        <v>24</v>
      </c>
      <c r="J13">
        <f>5+6+5+4+5+4+4+4+2+3+3+3+3+3+2+3+3+4+3+3+3+4+4+4</f>
        <v>87</v>
      </c>
      <c r="K13">
        <f t="shared" si="3"/>
        <v>51.785714285714285</v>
      </c>
    </row>
    <row r="14" spans="1:11" x14ac:dyDescent="0.25">
      <c r="A14" t="s">
        <v>90</v>
      </c>
      <c r="B14">
        <f t="shared" si="0"/>
        <v>50</v>
      </c>
      <c r="C14">
        <f t="shared" si="1"/>
        <v>71</v>
      </c>
      <c r="D14" t="str">
        <f t="shared" si="2"/>
        <v>20140611_q84_F8d_2_2.tif</v>
      </c>
      <c r="E14" t="s">
        <v>97</v>
      </c>
      <c r="F14" t="s">
        <v>60</v>
      </c>
      <c r="G14" t="s">
        <v>15</v>
      </c>
      <c r="H14" s="2">
        <v>2.1000000000000001E-2</v>
      </c>
      <c r="I14">
        <v>26</v>
      </c>
      <c r="J14">
        <f>5+4+5+3+4+4+4+4+3+4+3+4+5+4+3+4+5+5+5+6+5+4+5+5+5+6</f>
        <v>114</v>
      </c>
      <c r="K14">
        <f t="shared" si="3"/>
        <v>62.637362637362635</v>
      </c>
    </row>
    <row r="15" spans="1:11" x14ac:dyDescent="0.25">
      <c r="A15" t="s">
        <v>91</v>
      </c>
      <c r="B15">
        <f t="shared" si="0"/>
        <v>50</v>
      </c>
      <c r="C15">
        <f t="shared" si="1"/>
        <v>71</v>
      </c>
      <c r="D15" t="str">
        <f t="shared" si="2"/>
        <v>20140611_q84_F8d_2_3.tif</v>
      </c>
      <c r="E15" t="s">
        <v>97</v>
      </c>
      <c r="F15" t="s">
        <v>60</v>
      </c>
      <c r="G15" t="s">
        <v>15</v>
      </c>
      <c r="H15" s="2">
        <v>2.1000000000000001E-2</v>
      </c>
      <c r="I15">
        <v>20</v>
      </c>
      <c r="J15">
        <f>4+5+3+4+4+4+3+4+5+3+5+3+5+5+6+3+5+6+4+6</f>
        <v>87</v>
      </c>
      <c r="K15">
        <f t="shared" si="3"/>
        <v>62.142857142857146</v>
      </c>
    </row>
    <row r="16" spans="1:11" x14ac:dyDescent="0.25">
      <c r="A16" t="s">
        <v>92</v>
      </c>
      <c r="B16">
        <f t="shared" si="0"/>
        <v>50</v>
      </c>
      <c r="C16">
        <f t="shared" si="1"/>
        <v>71</v>
      </c>
      <c r="D16" t="str">
        <f t="shared" si="2"/>
        <v>20140611_q84_F8d_2_4.tif</v>
      </c>
      <c r="E16" t="s">
        <v>97</v>
      </c>
      <c r="F16" t="s">
        <v>60</v>
      </c>
      <c r="G16" t="s">
        <v>15</v>
      </c>
      <c r="H16" s="2">
        <v>2.1000000000000001E-2</v>
      </c>
      <c r="I16" s="3">
        <v>4</v>
      </c>
      <c r="J16" s="3">
        <f>4+4+4+5</f>
        <v>17</v>
      </c>
      <c r="K16">
        <f t="shared" si="3"/>
        <v>60.714285714285715</v>
      </c>
    </row>
    <row r="17" spans="1:11" x14ac:dyDescent="0.25">
      <c r="A17" t="s">
        <v>93</v>
      </c>
      <c r="B17">
        <f t="shared" si="0"/>
        <v>50</v>
      </c>
      <c r="C17">
        <f t="shared" si="1"/>
        <v>71</v>
      </c>
      <c r="D17" t="str">
        <f t="shared" si="2"/>
        <v>20140611_q84_F8d_3_1.tif</v>
      </c>
      <c r="E17" t="s">
        <v>97</v>
      </c>
      <c r="F17" t="s">
        <v>60</v>
      </c>
      <c r="G17" t="s">
        <v>15</v>
      </c>
      <c r="H17" s="1">
        <v>0.03</v>
      </c>
      <c r="I17">
        <v>23</v>
      </c>
      <c r="J17">
        <f>5+4+5+4+5+5+6+5+5+2+3+4+4+4+3+3+5+4+5+5+4+5+5</f>
        <v>100</v>
      </c>
      <c r="K17">
        <f t="shared" si="3"/>
        <v>62.111801242236027</v>
      </c>
    </row>
    <row r="18" spans="1:11" x14ac:dyDescent="0.25">
      <c r="A18" t="s">
        <v>94</v>
      </c>
      <c r="B18">
        <f t="shared" si="0"/>
        <v>50</v>
      </c>
      <c r="C18">
        <f t="shared" si="1"/>
        <v>71</v>
      </c>
      <c r="D18" t="str">
        <f t="shared" si="2"/>
        <v>20140611_q84_F8d_3_2.tif</v>
      </c>
      <c r="E18" t="s">
        <v>97</v>
      </c>
      <c r="F18" t="s">
        <v>60</v>
      </c>
      <c r="G18" t="s">
        <v>15</v>
      </c>
      <c r="H18" s="1">
        <v>0.03</v>
      </c>
      <c r="I18">
        <v>14</v>
      </c>
      <c r="J18">
        <f>4+3+4+5+5+3+4+5+3+2+3+3+6+3</f>
        <v>53</v>
      </c>
      <c r="K18">
        <f t="shared" si="3"/>
        <v>54.081632653061227</v>
      </c>
    </row>
    <row r="19" spans="1:11" x14ac:dyDescent="0.25">
      <c r="A19" t="s">
        <v>95</v>
      </c>
      <c r="B19">
        <f t="shared" si="0"/>
        <v>50</v>
      </c>
      <c r="C19">
        <f t="shared" si="1"/>
        <v>71</v>
      </c>
      <c r="D19" t="str">
        <f t="shared" si="2"/>
        <v>20140611_q84_F8d_3_3.tif</v>
      </c>
      <c r="E19" t="s">
        <v>97</v>
      </c>
      <c r="F19" t="s">
        <v>60</v>
      </c>
      <c r="G19" t="s">
        <v>15</v>
      </c>
      <c r="H19" s="1">
        <v>0.03</v>
      </c>
      <c r="I19">
        <v>14</v>
      </c>
      <c r="J19">
        <f>5+6+5+4+5+6+6+5+5+5+5+6+6+5</f>
        <v>74</v>
      </c>
      <c r="K19">
        <f t="shared" si="3"/>
        <v>75.510204081632651</v>
      </c>
    </row>
    <row r="20" spans="1:11" x14ac:dyDescent="0.25">
      <c r="A20" t="s">
        <v>96</v>
      </c>
      <c r="B20">
        <f t="shared" si="0"/>
        <v>50</v>
      </c>
      <c r="C20">
        <f t="shared" si="1"/>
        <v>71</v>
      </c>
      <c r="D20" t="str">
        <f t="shared" si="2"/>
        <v>20140611_q84_F8d_3_4.tif</v>
      </c>
      <c r="E20" t="s">
        <v>97</v>
      </c>
      <c r="F20" t="s">
        <v>60</v>
      </c>
      <c r="G20" t="s">
        <v>15</v>
      </c>
      <c r="H20" s="1">
        <v>0.03</v>
      </c>
      <c r="I20">
        <v>25</v>
      </c>
      <c r="J20">
        <f>4+6+7+5+6+5+6+5+5+6+6+6+6+5+5+3+6+5+5+5+5+4+5+3+5</f>
        <v>129</v>
      </c>
      <c r="K20">
        <f t="shared" si="3"/>
        <v>73.714285714285708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Total</vt:lpstr>
      <vt:lpstr>ANOVA_female</vt:lpstr>
      <vt:lpstr>ANOVA_male</vt:lpstr>
      <vt:lpstr>w1118_M</vt:lpstr>
      <vt:lpstr>Q27_M</vt:lpstr>
      <vt:lpstr>Q84_M</vt:lpstr>
      <vt:lpstr>w1118F</vt:lpstr>
      <vt:lpstr>Q27_F</vt:lpstr>
      <vt:lpstr>Q84_F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2019-03-14T02:31:56Z</dcterms:created>
  <dcterms:modified xsi:type="dcterms:W3CDTF">2019-07-23T02:10:49Z</dcterms:modified>
</cp:coreProperties>
</file>