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ate1904="1" defaultThemeVersion="166925"/>
  <mc:AlternateContent xmlns:mc="http://schemas.openxmlformats.org/markup-compatibility/2006">
    <mc:Choice Requires="x15">
      <x15ac:absPath xmlns:x15ac="http://schemas.microsoft.com/office/spreadsheetml/2010/11/ac" url="/Users/Angelica/Dropbox/Jaguars_Menchaca&amp;Rossi/Submission BMC/"/>
    </mc:Choice>
  </mc:AlternateContent>
  <xr:revisionPtr revIDLastSave="0" documentId="13_ncr:1_{80B03D2A-82FD-2740-82D7-A2A29DCFC562}" xr6:coauthVersionLast="36" xr6:coauthVersionMax="36" xr10:uidLastSave="{00000000-0000-0000-0000-000000000000}"/>
  <bookViews>
    <workbookView xWindow="0" yWindow="460" windowWidth="25600" windowHeight="13800" tabRatio="500" activeTab="1" xr2:uid="{00000000-000D-0000-FFFF-FFFF00000000}"/>
  </bookViews>
  <sheets>
    <sheet name="mtDNA species ID PCR profiles" sheetId="6" r:id="rId1"/>
    <sheet name="msat genotyping PCR profiles" sheetId="1" r:id="rId2"/>
    <sheet name="zing-finger sex ID PCR profile" sheetId="3" r:id="rId3"/>
  </sheets>
  <definedNames>
    <definedName name="_xlnm.Print_Area" localSheetId="1">'msat genotyping PCR profiles'!$B$29:$G$119</definedName>
    <definedName name="_xlnm.Print_Area" localSheetId="2">'zing-finger sex ID PCR profile'!$B$9:$G$26</definedName>
  </definedNames>
  <calcPr calcId="191029"/>
</workbook>
</file>

<file path=xl/calcChain.xml><?xml version="1.0" encoding="utf-8"?>
<calcChain xmlns="http://schemas.openxmlformats.org/spreadsheetml/2006/main">
  <c r="E89" i="1" l="1"/>
  <c r="D19" i="6"/>
  <c r="E19" i="6" s="1"/>
  <c r="E18" i="6"/>
  <c r="E17" i="6"/>
  <c r="D16" i="6"/>
  <c r="E16" i="6" s="1"/>
  <c r="E32" i="1"/>
  <c r="D33" i="1"/>
  <c r="E33" i="1" s="1"/>
  <c r="E34" i="1"/>
  <c r="E35" i="1"/>
  <c r="E36" i="1"/>
  <c r="E37" i="1"/>
  <c r="E38" i="1"/>
  <c r="E39" i="1"/>
  <c r="E40" i="1"/>
  <c r="E48" i="1"/>
  <c r="E49" i="1"/>
  <c r="D50" i="1"/>
  <c r="E50" i="1" s="1"/>
  <c r="E51" i="1"/>
  <c r="E52" i="1"/>
  <c r="E53" i="1"/>
  <c r="E54" i="1"/>
  <c r="E55" i="1"/>
  <c r="E56" i="1"/>
  <c r="D57" i="1"/>
  <c r="E57" i="1" s="1"/>
  <c r="E65" i="1"/>
  <c r="E66" i="1"/>
  <c r="D67" i="1"/>
  <c r="E67" i="1" s="1"/>
  <c r="E68" i="1"/>
  <c r="E69" i="1"/>
  <c r="E70" i="1"/>
  <c r="E71" i="1"/>
  <c r="E72" i="1"/>
  <c r="E73" i="1"/>
  <c r="E82" i="1"/>
  <c r="E83" i="1"/>
  <c r="E85" i="1"/>
  <c r="E86" i="1"/>
  <c r="D87" i="1"/>
  <c r="E87" i="1" s="1"/>
  <c r="E88" i="1"/>
  <c r="E97" i="1"/>
  <c r="E98" i="1"/>
  <c r="D100" i="1"/>
  <c r="D99" i="1" s="1"/>
  <c r="E101" i="1"/>
  <c r="E102" i="1"/>
  <c r="E12" i="3"/>
  <c r="E13" i="3"/>
  <c r="E14" i="3"/>
  <c r="E15" i="3"/>
  <c r="D16" i="3"/>
  <c r="E16" i="3" s="1"/>
  <c r="E11" i="3" l="1"/>
  <c r="D42" i="1"/>
  <c r="D104" i="1"/>
  <c r="E100" i="1"/>
  <c r="D74" i="1"/>
  <c r="E74" i="1" s="1"/>
  <c r="E76" i="1" s="1"/>
  <c r="E104" i="1"/>
  <c r="D21" i="6"/>
  <c r="E59" i="1"/>
  <c r="D84" i="1"/>
  <c r="D59" i="1"/>
  <c r="D76" i="1" l="1"/>
  <c r="E84" i="1"/>
  <c r="D91" i="1"/>
</calcChain>
</file>

<file path=xl/sharedStrings.xml><?xml version="1.0" encoding="utf-8"?>
<sst xmlns="http://schemas.openxmlformats.org/spreadsheetml/2006/main" count="532" uniqueCount="219">
  <si>
    <t>FCA225</t>
  </si>
  <si>
    <t>Master Mix (2x)</t>
  </si>
  <si>
    <t>Q solution (5x)</t>
  </si>
  <si>
    <t>0.5x</t>
  </si>
  <si>
    <t>Primers (10uM stock)</t>
  </si>
  <si>
    <t>Initial denaturation</t>
  </si>
  <si>
    <t>95°C</t>
  </si>
  <si>
    <t>15 min</t>
  </si>
  <si>
    <t>0.4 uM</t>
  </si>
  <si>
    <t>Number of cycles :</t>
  </si>
  <si>
    <t xml:space="preserve">    Denaturation :</t>
  </si>
  <si>
    <t>30 sec</t>
  </si>
  <si>
    <t>0.6 uM</t>
  </si>
  <si>
    <t xml:space="preserve">    Annealing:</t>
  </si>
  <si>
    <t>1.5 min</t>
  </si>
  <si>
    <t xml:space="preserve">    Elongation :</t>
  </si>
  <si>
    <t>72°C</t>
  </si>
  <si>
    <t>1 min</t>
  </si>
  <si>
    <t>0.1 uM</t>
  </si>
  <si>
    <t>dH20 from kit</t>
  </si>
  <si>
    <t>DNA</t>
  </si>
  <si>
    <t>Total volume</t>
  </si>
  <si>
    <t>Final elongation</t>
  </si>
  <si>
    <t>30 min</t>
  </si>
  <si>
    <t>Multiplex 2</t>
  </si>
  <si>
    <t>0.2 uM</t>
  </si>
  <si>
    <t>Multiplex 3</t>
  </si>
  <si>
    <t>0.8 uM</t>
  </si>
  <si>
    <t>72°C</t>
    <phoneticPr fontId="1" type="noConversion"/>
  </si>
  <si>
    <t>Multiplex 4</t>
    <phoneticPr fontId="1" type="noConversion"/>
  </si>
  <si>
    <t>G&amp;E Ready-to-go Beads</t>
  </si>
  <si>
    <t>ZF-1F</t>
  </si>
  <si>
    <t>ZFX-1R</t>
  </si>
  <si>
    <t>ZFY-2F</t>
  </si>
  <si>
    <t>ZF-2R</t>
  </si>
  <si>
    <t>0.25 uM</t>
    <phoneticPr fontId="1" type="noConversion"/>
  </si>
  <si>
    <t>0.25 uM</t>
    <phoneticPr fontId="1" type="noConversion"/>
  </si>
  <si>
    <t>0.25 uM</t>
    <phoneticPr fontId="1" type="noConversion"/>
  </si>
  <si>
    <t>use 16.5 mix and 5 ul DNA</t>
    <phoneticPr fontId="1" type="noConversion"/>
  </si>
  <si>
    <t>use 15 mix and 5 ul DNA</t>
    <phoneticPr fontId="1" type="noConversion"/>
  </si>
  <si>
    <t>use 15.0 mix and 5 ul DNA</t>
    <phoneticPr fontId="1" type="noConversion"/>
  </si>
  <si>
    <t>use 16 mix and 5 ul DNA</t>
    <phoneticPr fontId="1" type="noConversion"/>
  </si>
  <si>
    <t>use 15 mix and 5 ul DNA</t>
    <phoneticPr fontId="1" type="noConversion"/>
  </si>
  <si>
    <t>Multiplex 1</t>
  </si>
  <si>
    <t>1x</t>
  </si>
  <si>
    <t>conc.</t>
  </si>
  <si>
    <t xml:space="preserve"> </t>
  </si>
  <si>
    <t>Reference</t>
  </si>
  <si>
    <t>Cyt B</t>
  </si>
  <si>
    <t>AAACTGCAGCCCCTCAGAATGATATTTGTCCTCA</t>
  </si>
  <si>
    <t>Kocher et al., 1989</t>
  </si>
  <si>
    <t>TATTCTTTATCTGCCTATACATRCACG</t>
  </si>
  <si>
    <t>Farrell et al., 2000</t>
  </si>
  <si>
    <t>12S</t>
  </si>
  <si>
    <t>CCCAAACTGGGATTAGATACCC</t>
  </si>
  <si>
    <t>Kitano et al., 2007</t>
  </si>
  <si>
    <t>GTTTGCTGAAGATGGCGGTA</t>
  </si>
  <si>
    <t>16S</t>
  </si>
  <si>
    <t>GCCTGTTTACCAAAAACATCAC</t>
  </si>
  <si>
    <t>CTCCATAGGGTCTTCTCGTCTT</t>
  </si>
  <si>
    <t>16 Scp</t>
  </si>
  <si>
    <t>CGAGGGCTTTACTGTCTCTT</t>
  </si>
  <si>
    <t>CCTATTGTCGATATGGACTCT</t>
  </si>
  <si>
    <t>Species_ID</t>
  </si>
  <si>
    <t>0.25 uM</t>
  </si>
  <si>
    <t>dH2O from kit</t>
  </si>
  <si>
    <t>30sec</t>
  </si>
  <si>
    <t>5min</t>
  </si>
  <si>
    <t>45sec</t>
  </si>
  <si>
    <t>40sec</t>
  </si>
  <si>
    <t>CytB_Kocher et al. 1989 &amp; Farrell et al. 2000</t>
  </si>
  <si>
    <t>12S_Kitano et al 2007</t>
  </si>
  <si>
    <t>94°C</t>
  </si>
  <si>
    <t>15sec</t>
  </si>
  <si>
    <t>16S_Kitano et al 2007</t>
  </si>
  <si>
    <t>2min</t>
  </si>
  <si>
    <t>Fwd primer</t>
  </si>
  <si>
    <t>Rev primer</t>
  </si>
  <si>
    <t>Primers (10uM)</t>
  </si>
  <si>
    <t>16Scp_Kitano et al 2007</t>
  </si>
  <si>
    <t>Name</t>
  </si>
  <si>
    <t>Multiplex 4</t>
  </si>
  <si>
    <t>FCA 225</t>
  </si>
  <si>
    <t>58.4°C - 0.3°C</t>
  </si>
  <si>
    <t>56°C</t>
  </si>
  <si>
    <t>FCA032 F</t>
  </si>
  <si>
    <t>FCA032 R</t>
  </si>
  <si>
    <t>FCA100 F</t>
  </si>
  <si>
    <t>FCA100 R</t>
  </si>
  <si>
    <t>FCA124 F</t>
  </si>
  <si>
    <t>FCA124 R</t>
  </si>
  <si>
    <t>FCA126 F</t>
  </si>
  <si>
    <t>FCA126 R</t>
  </si>
  <si>
    <t>FCA212 F</t>
  </si>
  <si>
    <t>FCA212 R</t>
  </si>
  <si>
    <t>FCA229 F</t>
  </si>
  <si>
    <t>FCA229 R</t>
  </si>
  <si>
    <t>FCA096 F</t>
  </si>
  <si>
    <t>FCA096 R</t>
  </si>
  <si>
    <t>FCA132 F</t>
  </si>
  <si>
    <t>FCA132 R</t>
  </si>
  <si>
    <t>FCA275 F</t>
  </si>
  <si>
    <t>FCA275 R</t>
  </si>
  <si>
    <t>FCA075 F</t>
  </si>
  <si>
    <t>FCA075 R</t>
  </si>
  <si>
    <t>FCA208 F</t>
  </si>
  <si>
    <t>FCA208 R</t>
  </si>
  <si>
    <t>FCA225 F</t>
  </si>
  <si>
    <t>FCA225 R</t>
  </si>
  <si>
    <t>60°C</t>
  </si>
  <si>
    <t>62.4°C - 0.3°C</t>
  </si>
  <si>
    <t>59.4°C - 0.3°C</t>
  </si>
  <si>
    <t>57.4°C - 0.3°C</t>
  </si>
  <si>
    <t>57°C</t>
  </si>
  <si>
    <t>55°C</t>
  </si>
  <si>
    <t>50°C</t>
  </si>
  <si>
    <t>52.5°C</t>
  </si>
  <si>
    <t>51.5°C</t>
  </si>
  <si>
    <t>Sex_ID</t>
  </si>
  <si>
    <t>5 min</t>
  </si>
  <si>
    <t>45 sec</t>
  </si>
  <si>
    <t>53°C</t>
  </si>
  <si>
    <t>10 min</t>
  </si>
  <si>
    <t>63°C - 1°C</t>
  </si>
  <si>
    <t xml:space="preserve">Multiplex </t>
  </si>
  <si>
    <t>Thermocycling conditions</t>
  </si>
  <si>
    <t>PCR reactions</t>
  </si>
  <si>
    <t>Primer information</t>
  </si>
  <si>
    <t>PCR reaction</t>
  </si>
  <si>
    <t>Primer name</t>
  </si>
  <si>
    <t>Gene name</t>
  </si>
  <si>
    <t>GGCAATTCATGGTAGAGAAAAA</t>
  </si>
  <si>
    <t>CAAGAGTGCATTGGGCAGTA</t>
  </si>
  <si>
    <t>196-208</t>
  </si>
  <si>
    <t>Fragemnt size (bp)</t>
  </si>
  <si>
    <t>Fragment size (bp)</t>
  </si>
  <si>
    <t>ATGCTAATCAGTGGCATTTGG</t>
  </si>
  <si>
    <t>GAACAAAAATTCCAGACGTGC</t>
  </si>
  <si>
    <t>103-143</t>
  </si>
  <si>
    <t>CACGCCAAACTCTATGCTGA</t>
  </si>
  <si>
    <t>CAATGTGCCGTCCAAGAAC</t>
  </si>
  <si>
    <t>184-224</t>
  </si>
  <si>
    <t>GCCCCTGATACCCTGAATG</t>
  </si>
  <si>
    <t>CTATCCTTGCTGGCTGAAGG</t>
  </si>
  <si>
    <t>139-145</t>
  </si>
  <si>
    <t>TAGATTTGAACCCAAAGAAAAAGA</t>
  </si>
  <si>
    <t>ATTTTCAGCTCCTTCTGTCCC</t>
  </si>
  <si>
    <t>120-126</t>
  </si>
  <si>
    <t>CCATTCCCTCCCTGTCTGTA</t>
  </si>
  <si>
    <t>GCCTCAAGCCTCATTGCTAC</t>
  </si>
  <si>
    <t>110-134</t>
  </si>
  <si>
    <t>ATCAAGGCCAACTGTCCG</t>
  </si>
  <si>
    <t>GATGCCTCATTAGAAAAATGGC</t>
  </si>
  <si>
    <t>137-153</t>
  </si>
  <si>
    <t>TTTGATTCACGTAAAGGTGCC</t>
  </si>
  <si>
    <t>127-136</t>
  </si>
  <si>
    <t>GACATTGTATGCTTCTGTGGTG</t>
  </si>
  <si>
    <t>CAAACTGACAAGCTTAGAGGGC</t>
  </si>
  <si>
    <t>160-170</t>
  </si>
  <si>
    <t>GCAGAAGTCCAATCTCAAAGTC</t>
  </si>
  <si>
    <t>TTGGCTGCCCAGTTTTAGTT</t>
  </si>
  <si>
    <t>111-139</t>
  </si>
  <si>
    <t>ACGAAGGGGCAGGACTATCT</t>
  </si>
  <si>
    <t>CTGTCTCCCTCCTGTTCCTG</t>
  </si>
  <si>
    <t>235-247</t>
  </si>
  <si>
    <t>TACCCACAGAACCTTCCTGC</t>
  </si>
  <si>
    <t>TCAGGGTTCAAAAAAAGAAAAA</t>
  </si>
  <si>
    <t>304-314</t>
  </si>
  <si>
    <t>CAAAGCACCAGCTTAGAAGTCA</t>
  </si>
  <si>
    <t>alone</t>
  </si>
  <si>
    <t>FCA032 (fwd)</t>
  </si>
  <si>
    <t>FCA100 (fwd)</t>
  </si>
  <si>
    <t>FCA124 (fwd)</t>
  </si>
  <si>
    <t>FCA126 (fwd)</t>
  </si>
  <si>
    <t>FCA212 (fwd)</t>
  </si>
  <si>
    <t>FCA229 (fwd)</t>
  </si>
  <si>
    <t>FCA096 (fwd)</t>
  </si>
  <si>
    <t>FCA132 (fwd)</t>
  </si>
  <si>
    <t>FCA275 (fwd)</t>
  </si>
  <si>
    <t>FCA075 (fwd)</t>
  </si>
  <si>
    <t>FCA208 (fwd)</t>
  </si>
  <si>
    <t>FCA225 (fwd)</t>
  </si>
  <si>
    <t>FCA032 (rev)</t>
  </si>
  <si>
    <t>FCA100 (rev)</t>
  </si>
  <si>
    <t>FCA124 (rev)</t>
  </si>
  <si>
    <t>FCA126 (rev)</t>
  </si>
  <si>
    <t>FCA212 (rev)</t>
  </si>
  <si>
    <t>FCA229 (rev)</t>
  </si>
  <si>
    <t>FCA096 (rev)</t>
  </si>
  <si>
    <t>FCA132 (rev)</t>
  </si>
  <si>
    <t>FCA275 (rev)</t>
  </si>
  <si>
    <t>FCA075 (rev)</t>
  </si>
  <si>
    <t>FCA208 (rev)</t>
  </si>
  <si>
    <t>FCA225 (rev)</t>
  </si>
  <si>
    <t>Microsatellite loci primers  (Menotti et. al. 1999)</t>
  </si>
  <si>
    <t>6-FAM</t>
  </si>
  <si>
    <t>VIC</t>
  </si>
  <si>
    <t>NED</t>
  </si>
  <si>
    <t>Sex ID primers (Wei, 2008)</t>
  </si>
  <si>
    <t>Sexing_ZFX_ZFY</t>
  </si>
  <si>
    <t>ACCTGGAGAGCCACAAGC</t>
  </si>
  <si>
    <t>Tm (ºC)</t>
  </si>
  <si>
    <t>52.5-51.5</t>
  </si>
  <si>
    <t>H15149 (fwd)</t>
  </si>
  <si>
    <t>L1085 (fwd)</t>
  </si>
  <si>
    <t>L2513 (fwd)</t>
  </si>
  <si>
    <t>16S cp (fwd)</t>
  </si>
  <si>
    <t>Farrel-R (rev)</t>
  </si>
  <si>
    <t>H1259 (rev)</t>
  </si>
  <si>
    <t>H2714 (rev)</t>
  </si>
  <si>
    <t>16S cp (rev)</t>
  </si>
  <si>
    <t>Sequence 5'-3'</t>
  </si>
  <si>
    <t>Fluoresent tag</t>
  </si>
  <si>
    <t>Fluorescent tag</t>
  </si>
  <si>
    <t>AAAGGTGGCGATTCAATAAG</t>
  </si>
  <si>
    <t>TATGAGACAGCTGAACAAGGG</t>
  </si>
  <si>
    <t>CTGCACCTCTTTGGTATCTGA</t>
  </si>
  <si>
    <t>Example of banding patter in a 5% agarose gel</t>
  </si>
  <si>
    <t>Banding patterns from PCR-CTPP analysis for sex identification. The XX genotype (female) shows two bands (440bp and 195bp). The XY genotype (male) shows three bands (440bp, 288bp and 195bp). When only one band of 288bp is observed, it is classified as male.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</si>
</sst>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Verdana"/>
    </font>
    <font>
      <sz val="8"/>
      <name val="Verdana"/>
      <family val="2"/>
    </font>
    <font>
      <sz val="10"/>
      <color indexed="48"/>
      <name val="Times New Roman"/>
      <family val="1"/>
    </font>
    <font>
      <sz val="10"/>
      <color indexed="10"/>
      <name val="Times New Roman"/>
      <family val="1"/>
    </font>
    <font>
      <sz val="10"/>
      <name val="Times New Roman"/>
      <family val="1"/>
    </font>
    <font>
      <b/>
      <sz val="10"/>
      <name val="Times New Roman"/>
      <family val="1"/>
    </font>
    <font>
      <sz val="10"/>
      <name val="Verdana"/>
      <family val="2"/>
    </font>
    <font>
      <sz val="10"/>
      <name val="Arial"/>
      <family val="2"/>
    </font>
    <font>
      <sz val="10"/>
      <name val="Verdana"/>
      <family val="2"/>
    </font>
    <font>
      <sz val="10"/>
      <color indexed="48"/>
      <name val="Arial"/>
      <family val="2"/>
    </font>
    <font>
      <sz val="10"/>
      <name val="Verdana"/>
      <family val="2"/>
    </font>
    <font>
      <sz val="10"/>
      <color indexed="23"/>
      <name val="Times New Roman"/>
      <family val="1"/>
    </font>
    <font>
      <b/>
      <sz val="10"/>
      <color indexed="23"/>
      <name val="Times New Roman"/>
      <family val="1"/>
    </font>
    <font>
      <b/>
      <sz val="10"/>
      <color indexed="10"/>
      <name val="Arial"/>
      <family val="2"/>
    </font>
    <font>
      <sz val="10"/>
      <color indexed="10"/>
      <name val="Arial"/>
      <family val="2"/>
    </font>
    <font>
      <sz val="10"/>
      <name val="Verdana"/>
      <family val="2"/>
    </font>
    <font>
      <b/>
      <sz val="10"/>
      <name val="Arial"/>
      <family val="2"/>
    </font>
    <font>
      <sz val="10"/>
      <name val="Verdana"/>
      <family val="2"/>
    </font>
    <font>
      <sz val="10"/>
      <color rgb="FF000000"/>
      <name val="Arial"/>
      <family val="2"/>
    </font>
    <font>
      <sz val="10"/>
      <color rgb="FF0066FF"/>
      <name val="Arial"/>
      <family val="2"/>
    </font>
    <font>
      <sz val="10"/>
      <color rgb="FFFF0000"/>
      <name val="Arial"/>
      <family val="2"/>
    </font>
    <font>
      <b/>
      <sz val="10"/>
      <color rgb="FFFF0000"/>
      <name val="Arial"/>
      <family val="2"/>
    </font>
    <font>
      <b/>
      <sz val="10"/>
      <color indexed="12"/>
      <name val="Arial"/>
      <family val="2"/>
    </font>
    <font>
      <sz val="10"/>
      <color indexed="23"/>
      <name val="Arial"/>
      <family val="2"/>
    </font>
    <font>
      <i/>
      <sz val="10"/>
      <name val="Arial"/>
      <family val="2"/>
    </font>
    <font>
      <b/>
      <sz val="10"/>
      <color rgb="FF000000"/>
      <name val="Arial"/>
      <family val="2"/>
    </font>
    <font>
      <b/>
      <sz val="14"/>
      <name val="Arial"/>
      <family val="2"/>
    </font>
  </fonts>
  <fills count="4">
    <fill>
      <patternFill patternType="none"/>
    </fill>
    <fill>
      <patternFill patternType="gray125"/>
    </fill>
    <fill>
      <patternFill patternType="solid">
        <fgColor theme="2"/>
        <bgColor indexed="64"/>
      </patternFill>
    </fill>
    <fill>
      <patternFill patternType="solid">
        <fgColor theme="2" tint="-0.249977111117893"/>
        <bgColor indexed="64"/>
      </patternFill>
    </fill>
  </fills>
  <borders count="13">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top/>
      <bottom/>
      <diagonal/>
    </border>
    <border>
      <left/>
      <right/>
      <top/>
      <bottom style="thin">
        <color indexed="64"/>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22">
    <xf numFmtId="0" fontId="0" fillId="0" borderId="0" xfId="0"/>
    <xf numFmtId="0" fontId="6" fillId="0" borderId="0" xfId="0" applyFont="1"/>
    <xf numFmtId="0" fontId="6" fillId="0" borderId="0" xfId="0" applyFont="1" applyBorder="1"/>
    <xf numFmtId="0" fontId="6" fillId="0" borderId="3" xfId="0" applyFont="1" applyBorder="1"/>
    <xf numFmtId="2" fontId="6" fillId="0" borderId="0" xfId="0" applyNumberFormat="1" applyFont="1" applyBorder="1"/>
    <xf numFmtId="2" fontId="5" fillId="0" borderId="0" xfId="0" applyNumberFormat="1" applyFont="1" applyBorder="1"/>
    <xf numFmtId="0" fontId="4" fillId="0" borderId="0" xfId="0" applyFont="1" applyBorder="1"/>
    <xf numFmtId="0" fontId="8" fillId="0" borderId="0" xfId="0" applyFont="1"/>
    <xf numFmtId="2" fontId="8" fillId="0" borderId="0" xfId="0" applyNumberFormat="1" applyFont="1" applyBorder="1"/>
    <xf numFmtId="164" fontId="9" fillId="0" borderId="0" xfId="0" applyNumberFormat="1" applyFont="1" applyBorder="1"/>
    <xf numFmtId="0" fontId="10" fillId="0" borderId="0" xfId="0" applyFont="1"/>
    <xf numFmtId="2" fontId="11" fillId="0" borderId="0" xfId="0" applyNumberFormat="1" applyFont="1" applyBorder="1"/>
    <xf numFmtId="2" fontId="12" fillId="0" borderId="0" xfId="0" applyNumberFormat="1" applyFont="1" applyBorder="1"/>
    <xf numFmtId="0" fontId="15" fillId="0" borderId="0" xfId="0" applyFont="1"/>
    <xf numFmtId="0" fontId="7" fillId="0" borderId="0" xfId="0" applyFont="1" applyBorder="1"/>
    <xf numFmtId="0" fontId="7" fillId="0" borderId="5" xfId="0" applyFont="1" applyBorder="1" applyAlignment="1">
      <alignment horizontal="left"/>
    </xf>
    <xf numFmtId="0" fontId="16" fillId="0" borderId="0" xfId="0" applyFont="1" applyBorder="1"/>
    <xf numFmtId="0" fontId="7" fillId="0" borderId="4" xfId="0" applyFont="1" applyBorder="1"/>
    <xf numFmtId="0" fontId="17" fillId="0" borderId="0" xfId="0" applyFont="1"/>
    <xf numFmtId="0" fontId="7" fillId="0" borderId="0" xfId="0" applyFont="1"/>
    <xf numFmtId="0" fontId="6" fillId="0" borderId="0" xfId="0" applyFont="1" applyAlignment="1">
      <alignment horizontal="center"/>
    </xf>
    <xf numFmtId="0" fontId="18" fillId="0" borderId="0" xfId="0" applyFont="1" applyAlignment="1">
      <alignment vertical="center"/>
    </xf>
    <xf numFmtId="0" fontId="0" fillId="0" borderId="0" xfId="0" applyBorder="1"/>
    <xf numFmtId="0" fontId="8" fillId="0" borderId="0" xfId="0" applyFont="1" applyBorder="1"/>
    <xf numFmtId="0" fontId="6" fillId="0" borderId="0" xfId="0" applyFont="1" applyBorder="1"/>
    <xf numFmtId="164" fontId="7" fillId="0" borderId="0" xfId="0" applyNumberFormat="1" applyFont="1" applyBorder="1"/>
    <xf numFmtId="0" fontId="7" fillId="0" borderId="0" xfId="0" applyFont="1" applyBorder="1" applyAlignment="1">
      <alignment horizontal="left"/>
    </xf>
    <xf numFmtId="0" fontId="2" fillId="0" borderId="0" xfId="0" applyFont="1" applyBorder="1"/>
    <xf numFmtId="0" fontId="9" fillId="0" borderId="0" xfId="0" applyFont="1" applyBorder="1" applyAlignment="1">
      <alignment horizontal="left"/>
    </xf>
    <xf numFmtId="0" fontId="3" fillId="0" borderId="0" xfId="0" applyFont="1" applyBorder="1"/>
    <xf numFmtId="0" fontId="13" fillId="0" borderId="0" xfId="0" applyFont="1" applyBorder="1" applyAlignment="1">
      <alignment horizontal="left"/>
    </xf>
    <xf numFmtId="0" fontId="14" fillId="0" borderId="0" xfId="0" applyFont="1" applyBorder="1" applyAlignment="1">
      <alignment horizontal="left"/>
    </xf>
    <xf numFmtId="0" fontId="18" fillId="0" borderId="0" xfId="0" applyFont="1" applyBorder="1" applyAlignment="1">
      <alignment vertical="center"/>
    </xf>
    <xf numFmtId="0" fontId="5" fillId="0" borderId="0" xfId="0" applyFont="1" applyBorder="1"/>
    <xf numFmtId="0" fontId="6" fillId="0" borderId="0" xfId="0" applyFont="1" applyBorder="1" applyAlignment="1">
      <alignment horizontal="center"/>
    </xf>
    <xf numFmtId="2" fontId="5" fillId="0" borderId="0" xfId="0" applyNumberFormat="1" applyFont="1" applyBorder="1" applyAlignment="1">
      <alignment horizontal="center"/>
    </xf>
    <xf numFmtId="0" fontId="5" fillId="0" borderId="0" xfId="0" applyFont="1" applyBorder="1" applyAlignment="1">
      <alignment horizontal="center"/>
    </xf>
    <xf numFmtId="0" fontId="8" fillId="0" borderId="0" xfId="0" applyFont="1" applyBorder="1" applyAlignment="1">
      <alignment horizontal="right"/>
    </xf>
    <xf numFmtId="0" fontId="10" fillId="0" borderId="0" xfId="0" applyFont="1" applyBorder="1" applyAlignment="1">
      <alignment horizontal="right"/>
    </xf>
    <xf numFmtId="0" fontId="15" fillId="0" borderId="0" xfId="0" applyFont="1" applyBorder="1" applyAlignment="1">
      <alignment horizontal="right"/>
    </xf>
    <xf numFmtId="0" fontId="7" fillId="0" borderId="0" xfId="0" applyFont="1" applyFill="1" applyBorder="1"/>
    <xf numFmtId="0" fontId="16" fillId="0" borderId="2" xfId="0" applyFont="1" applyBorder="1"/>
    <xf numFmtId="0" fontId="19" fillId="0" borderId="1" xfId="0" applyFont="1" applyBorder="1" applyAlignment="1">
      <alignment horizontal="left"/>
    </xf>
    <xf numFmtId="164" fontId="19" fillId="0" borderId="0" xfId="0" applyNumberFormat="1" applyFont="1" applyBorder="1" applyAlignment="1">
      <alignment horizontal="left"/>
    </xf>
    <xf numFmtId="0" fontId="19" fillId="0" borderId="5" xfId="0" applyFont="1" applyBorder="1" applyAlignment="1">
      <alignment horizontal="left"/>
    </xf>
    <xf numFmtId="0" fontId="20" fillId="0" borderId="1" xfId="0" applyFont="1" applyBorder="1" applyAlignment="1">
      <alignment horizontal="left"/>
    </xf>
    <xf numFmtId="0" fontId="21" fillId="0" borderId="0" xfId="0" applyFont="1" applyBorder="1" applyAlignment="1">
      <alignment horizontal="left"/>
    </xf>
    <xf numFmtId="0" fontId="7" fillId="0" borderId="1" xfId="0" applyFont="1" applyBorder="1" applyAlignment="1">
      <alignment horizontal="left"/>
    </xf>
    <xf numFmtId="0" fontId="22" fillId="0" borderId="0" xfId="0" applyFont="1" applyBorder="1" applyAlignment="1">
      <alignment horizontal="left"/>
    </xf>
    <xf numFmtId="164" fontId="19" fillId="0" borderId="9" xfId="0" applyNumberFormat="1" applyFont="1" applyBorder="1" applyAlignment="1">
      <alignment horizontal="left"/>
    </xf>
    <xf numFmtId="0" fontId="19" fillId="0" borderId="8" xfId="0" applyFont="1" applyBorder="1" applyAlignment="1">
      <alignment horizontal="left"/>
    </xf>
    <xf numFmtId="0" fontId="19" fillId="0" borderId="10" xfId="0" applyFont="1" applyBorder="1" applyAlignment="1">
      <alignment horizontal="left"/>
    </xf>
    <xf numFmtId="0" fontId="7" fillId="0" borderId="0" xfId="0" applyFont="1" applyBorder="1" applyAlignment="1">
      <alignment horizontal="center"/>
    </xf>
    <xf numFmtId="164" fontId="7" fillId="0" borderId="6" xfId="0" applyNumberFormat="1" applyFont="1" applyBorder="1" applyAlignment="1">
      <alignment horizontal="left"/>
    </xf>
    <xf numFmtId="0" fontId="7" fillId="0" borderId="7" xfId="0" applyFont="1" applyBorder="1" applyAlignment="1">
      <alignment horizontal="left"/>
    </xf>
    <xf numFmtId="0" fontId="18" fillId="0" borderId="4" xfId="0" applyFont="1" applyBorder="1" applyAlignment="1">
      <alignment vertical="center"/>
    </xf>
    <xf numFmtId="2" fontId="7" fillId="0" borderId="0" xfId="0" applyNumberFormat="1" applyFont="1" applyBorder="1"/>
    <xf numFmtId="0" fontId="7" fillId="0" borderId="0" xfId="0" applyFont="1" applyBorder="1" applyAlignment="1">
      <alignment wrapText="1"/>
    </xf>
    <xf numFmtId="0" fontId="7" fillId="0" borderId="0" xfId="0" applyFont="1" applyBorder="1" applyAlignment="1"/>
    <xf numFmtId="2" fontId="23" fillId="0" borderId="0" xfId="0" applyNumberFormat="1" applyFont="1" applyBorder="1"/>
    <xf numFmtId="0" fontId="7" fillId="0" borderId="0" xfId="0" applyFont="1" applyAlignment="1">
      <alignment horizontal="right"/>
    </xf>
    <xf numFmtId="0" fontId="7" fillId="0" borderId="0" xfId="0" applyFont="1" applyAlignment="1">
      <alignment horizontal="left"/>
    </xf>
    <xf numFmtId="2" fontId="7" fillId="0" borderId="4" xfId="0" applyNumberFormat="1" applyFont="1" applyBorder="1"/>
    <xf numFmtId="0" fontId="7" fillId="0" borderId="1" xfId="0" applyFont="1" applyBorder="1"/>
    <xf numFmtId="2" fontId="7" fillId="0" borderId="5" xfId="0" applyNumberFormat="1" applyFont="1" applyBorder="1"/>
    <xf numFmtId="0" fontId="7" fillId="0" borderId="9" xfId="0" applyFont="1" applyBorder="1"/>
    <xf numFmtId="0" fontId="7" fillId="0" borderId="8" xfId="0" applyFont="1" applyBorder="1"/>
    <xf numFmtId="2" fontId="7" fillId="0" borderId="8" xfId="0" applyNumberFormat="1" applyFont="1" applyBorder="1"/>
    <xf numFmtId="2" fontId="7" fillId="0" borderId="10" xfId="0" applyNumberFormat="1" applyFont="1" applyBorder="1"/>
    <xf numFmtId="0" fontId="16" fillId="0" borderId="6" xfId="0" applyFont="1" applyBorder="1" applyAlignment="1">
      <alignment horizontal="center"/>
    </xf>
    <xf numFmtId="2" fontId="16" fillId="0" borderId="6" xfId="0" applyNumberFormat="1" applyFont="1" applyBorder="1" applyAlignment="1">
      <alignment horizontal="center"/>
    </xf>
    <xf numFmtId="2" fontId="16" fillId="0" borderId="7" xfId="0" applyNumberFormat="1" applyFont="1" applyBorder="1" applyAlignment="1">
      <alignment horizontal="center"/>
    </xf>
    <xf numFmtId="0" fontId="24" fillId="0" borderId="9" xfId="0" applyFont="1" applyBorder="1"/>
    <xf numFmtId="0" fontId="7" fillId="0" borderId="5" xfId="0" applyFont="1" applyBorder="1"/>
    <xf numFmtId="2" fontId="23" fillId="0" borderId="5" xfId="0" applyNumberFormat="1" applyFont="1" applyBorder="1"/>
    <xf numFmtId="2" fontId="23" fillId="0" borderId="8" xfId="0" applyNumberFormat="1" applyFont="1" applyBorder="1"/>
    <xf numFmtId="2" fontId="23" fillId="0" borderId="10" xfId="0" applyNumberFormat="1" applyFont="1" applyBorder="1"/>
    <xf numFmtId="0" fontId="18" fillId="0" borderId="1" xfId="0" applyFont="1" applyBorder="1" applyAlignment="1">
      <alignment vertical="center"/>
    </xf>
    <xf numFmtId="0" fontId="7" fillId="0" borderId="1" xfId="0" applyFont="1" applyFill="1" applyBorder="1"/>
    <xf numFmtId="0" fontId="7" fillId="0" borderId="9" xfId="0" applyFont="1" applyFill="1" applyBorder="1"/>
    <xf numFmtId="0" fontId="7" fillId="0" borderId="10" xfId="0" applyFont="1" applyBorder="1"/>
    <xf numFmtId="0" fontId="26" fillId="0" borderId="0" xfId="0" applyFont="1" applyBorder="1"/>
    <xf numFmtId="2" fontId="26" fillId="0" borderId="0" xfId="0" applyNumberFormat="1" applyFont="1" applyBorder="1"/>
    <xf numFmtId="0" fontId="26" fillId="0" borderId="0" xfId="0" applyFont="1"/>
    <xf numFmtId="0" fontId="18" fillId="2" borderId="0" xfId="0" applyFont="1" applyFill="1" applyAlignment="1">
      <alignment vertical="center"/>
    </xf>
    <xf numFmtId="0" fontId="18" fillId="2" borderId="0" xfId="0" applyFont="1" applyFill="1" applyAlignment="1">
      <alignment horizontal="left" vertical="top"/>
    </xf>
    <xf numFmtId="0" fontId="7" fillId="2" borderId="0" xfId="0" applyFont="1" applyFill="1"/>
    <xf numFmtId="0" fontId="16" fillId="3" borderId="11" xfId="0" applyFont="1" applyFill="1" applyBorder="1"/>
    <xf numFmtId="0" fontId="25" fillId="3" borderId="11" xfId="0" applyFont="1" applyFill="1" applyBorder="1" applyAlignment="1">
      <alignment vertical="center"/>
    </xf>
    <xf numFmtId="0" fontId="16" fillId="3" borderId="2" xfId="0" applyFont="1" applyFill="1" applyBorder="1"/>
    <xf numFmtId="0" fontId="7" fillId="3" borderId="6" xfId="0" applyFont="1" applyFill="1" applyBorder="1"/>
    <xf numFmtId="0" fontId="7" fillId="3" borderId="7" xfId="0" applyFont="1" applyFill="1" applyBorder="1"/>
    <xf numFmtId="0" fontId="16" fillId="3" borderId="6" xfId="0" applyFont="1" applyFill="1" applyBorder="1" applyAlignment="1">
      <alignment horizontal="left"/>
    </xf>
    <xf numFmtId="164" fontId="7" fillId="3" borderId="7" xfId="0" applyNumberFormat="1" applyFont="1" applyFill="1" applyBorder="1" applyAlignment="1">
      <alignment horizontal="left"/>
    </xf>
    <xf numFmtId="164" fontId="7" fillId="3" borderId="6" xfId="0" applyNumberFormat="1" applyFont="1" applyFill="1" applyBorder="1" applyAlignment="1">
      <alignment horizontal="left"/>
    </xf>
    <xf numFmtId="0" fontId="7" fillId="3" borderId="7" xfId="0" applyFont="1" applyFill="1" applyBorder="1" applyAlignment="1">
      <alignment horizontal="left"/>
    </xf>
    <xf numFmtId="0" fontId="16" fillId="3" borderId="6" xfId="0" applyFont="1" applyFill="1" applyBorder="1" applyAlignment="1">
      <alignment horizontal="center"/>
    </xf>
    <xf numFmtId="2" fontId="16" fillId="3" borderId="6" xfId="0" applyNumberFormat="1" applyFont="1" applyFill="1" applyBorder="1" applyAlignment="1">
      <alignment horizontal="center"/>
    </xf>
    <xf numFmtId="1" fontId="16" fillId="3" borderId="7" xfId="0" applyNumberFormat="1" applyFont="1" applyFill="1" applyBorder="1" applyAlignment="1">
      <alignment horizontal="center"/>
    </xf>
    <xf numFmtId="0" fontId="7" fillId="2" borderId="0" xfId="0" applyFont="1" applyFill="1" applyBorder="1"/>
    <xf numFmtId="0" fontId="7" fillId="0" borderId="0" xfId="0" applyFont="1" applyFill="1"/>
    <xf numFmtId="0" fontId="7" fillId="2" borderId="0" xfId="0" applyFont="1" applyFill="1" applyBorder="1" applyAlignment="1">
      <alignment horizontal="center"/>
    </xf>
    <xf numFmtId="0" fontId="7" fillId="2" borderId="12" xfId="0" applyFont="1" applyFill="1" applyBorder="1" applyAlignment="1">
      <alignment horizontal="center" vertical="center"/>
    </xf>
    <xf numFmtId="0" fontId="7" fillId="2"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2" borderId="0" xfId="0" applyFont="1" applyFill="1" applyAlignment="1">
      <alignment horizontal="center"/>
    </xf>
    <xf numFmtId="0" fontId="7" fillId="0" borderId="0" xfId="0" applyFont="1" applyFill="1" applyAlignment="1">
      <alignment horizontal="center"/>
    </xf>
    <xf numFmtId="0" fontId="6" fillId="0" borderId="4" xfId="0" applyFont="1" applyBorder="1"/>
    <xf numFmtId="0" fontId="6" fillId="0" borderId="4" xfId="0" applyFont="1" applyBorder="1" applyAlignment="1">
      <alignment horizontal="center"/>
    </xf>
    <xf numFmtId="0" fontId="6" fillId="0" borderId="0" xfId="0" applyFont="1" applyBorder="1"/>
    <xf numFmtId="0" fontId="17" fillId="0" borderId="0" xfId="0" applyFont="1" applyBorder="1"/>
    <xf numFmtId="0" fontId="18" fillId="0" borderId="0" xfId="0" applyFont="1" applyAlignment="1">
      <alignment horizontal="left" vertical="top"/>
    </xf>
    <xf numFmtId="0" fontId="18" fillId="2" borderId="0" xfId="0" applyFont="1" applyFill="1" applyAlignment="1">
      <alignment horizontal="left" vertical="top"/>
    </xf>
    <xf numFmtId="0" fontId="18" fillId="0" borderId="0" xfId="0" applyFont="1" applyBorder="1" applyAlignment="1">
      <alignment horizontal="left" vertical="top"/>
    </xf>
    <xf numFmtId="0" fontId="18" fillId="0" borderId="4" xfId="0" applyFont="1" applyBorder="1" applyAlignment="1">
      <alignment horizontal="left" vertical="top"/>
    </xf>
    <xf numFmtId="0" fontId="18" fillId="2" borderId="0" xfId="0" applyFont="1" applyFill="1" applyBorder="1" applyAlignment="1">
      <alignment horizontal="center" vertical="center"/>
    </xf>
    <xf numFmtId="0" fontId="18" fillId="0" borderId="0" xfId="0" applyFont="1" applyAlignment="1">
      <alignment horizontal="center" vertical="center"/>
    </xf>
    <xf numFmtId="0" fontId="18" fillId="2" borderId="0" xfId="0" applyFont="1" applyFill="1" applyAlignment="1">
      <alignment horizontal="center" vertical="center"/>
    </xf>
    <xf numFmtId="0" fontId="18" fillId="0" borderId="0" xfId="0" applyFont="1" applyBorder="1" applyAlignment="1">
      <alignment horizontal="center" vertical="center"/>
    </xf>
    <xf numFmtId="0" fontId="18" fillId="0" borderId="4" xfId="0" applyFont="1" applyBorder="1" applyAlignment="1">
      <alignment horizontal="center" vertical="center"/>
    </xf>
    <xf numFmtId="0" fontId="7" fillId="0" borderId="0" xfId="0" applyFont="1" applyBorder="1" applyAlignment="1">
      <alignment horizontal="left" wrapText="1"/>
    </xf>
    <xf numFmtId="0" fontId="7" fillId="0" borderId="0" xfId="0" applyFont="1" applyBorder="1" applyAlignment="1">
      <alignment horizontal="left"/>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736600</xdr:colOff>
      <xdr:row>25</xdr:row>
      <xdr:rowOff>76200</xdr:rowOff>
    </xdr:from>
    <xdr:to>
      <xdr:col>5</xdr:col>
      <xdr:colOff>88900</xdr:colOff>
      <xdr:row>42</xdr:row>
      <xdr:rowOff>105943</xdr:rowOff>
    </xdr:to>
    <xdr:pic>
      <xdr:nvPicPr>
        <xdr:cNvPr id="2" name="Picture 1">
          <a:extLst>
            <a:ext uri="{FF2B5EF4-FFF2-40B4-BE49-F238E27FC236}">
              <a16:creationId xmlns:a16="http://schemas.microsoft.com/office/drawing/2014/main" id="{9440DCBD-542F-5946-93A1-809DFBCCF57E}"/>
            </a:ext>
          </a:extLst>
        </xdr:cNvPr>
        <xdr:cNvPicPr>
          <a:picLocks noChangeAspect="1"/>
        </xdr:cNvPicPr>
      </xdr:nvPicPr>
      <xdr:blipFill>
        <a:blip xmlns:r="http://schemas.openxmlformats.org/officeDocument/2006/relationships" r:embed="rId1"/>
        <a:stretch>
          <a:fillRect/>
        </a:stretch>
      </xdr:blipFill>
      <xdr:spPr>
        <a:xfrm>
          <a:off x="736600" y="4432300"/>
          <a:ext cx="4711700" cy="28364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S59"/>
  <sheetViews>
    <sheetView topLeftCell="A17" workbookViewId="0">
      <selection activeCell="F3" sqref="F3"/>
    </sheetView>
  </sheetViews>
  <sheetFormatPr baseColWidth="10" defaultRowHeight="13" x14ac:dyDescent="0.15"/>
  <cols>
    <col min="1" max="1" width="6" customWidth="1"/>
    <col min="2" max="2" width="15.1640625" style="19" customWidth="1"/>
    <col min="3" max="3" width="12" style="19" bestFit="1" customWidth="1"/>
    <col min="4" max="4" width="13.1640625" style="19" customWidth="1"/>
    <col min="5" max="5" width="15.83203125" style="19" customWidth="1"/>
    <col min="6" max="6" width="10.83203125" style="19"/>
    <col min="7" max="7" width="43" style="19" customWidth="1"/>
  </cols>
  <sheetData>
    <row r="2" spans="2:19" ht="18" x14ac:dyDescent="0.2">
      <c r="B2" s="83" t="s">
        <v>127</v>
      </c>
    </row>
    <row r="3" spans="2:19" s="22" customFormat="1" x14ac:dyDescent="0.15">
      <c r="B3" s="87" t="s">
        <v>130</v>
      </c>
      <c r="C3" s="88" t="s">
        <v>129</v>
      </c>
      <c r="D3" s="88" t="s">
        <v>211</v>
      </c>
      <c r="E3" s="88" t="s">
        <v>134</v>
      </c>
      <c r="F3" s="88" t="s">
        <v>201</v>
      </c>
      <c r="G3" s="88" t="s">
        <v>47</v>
      </c>
      <c r="I3" s="33"/>
      <c r="J3" s="4"/>
      <c r="K3" s="4"/>
      <c r="L3" s="6"/>
      <c r="M3" s="2"/>
      <c r="N3" s="109"/>
      <c r="O3" s="109"/>
      <c r="P3" s="2"/>
      <c r="Q3" s="2"/>
    </row>
    <row r="4" spans="2:19" x14ac:dyDescent="0.15">
      <c r="B4" s="84" t="s">
        <v>48</v>
      </c>
      <c r="C4" s="84" t="s">
        <v>203</v>
      </c>
      <c r="D4" s="84" t="s">
        <v>49</v>
      </c>
      <c r="E4" s="115">
        <v>110</v>
      </c>
      <c r="F4" s="115">
        <v>50</v>
      </c>
      <c r="G4" s="85" t="s">
        <v>50</v>
      </c>
      <c r="H4" s="22"/>
      <c r="I4" s="34"/>
      <c r="J4" s="35"/>
      <c r="K4" s="35"/>
      <c r="L4" s="36"/>
      <c r="M4" s="2"/>
      <c r="N4" s="2"/>
      <c r="O4" s="2"/>
      <c r="P4" s="2"/>
      <c r="Q4" s="2"/>
      <c r="R4" s="22"/>
      <c r="S4" s="22"/>
    </row>
    <row r="5" spans="2:19" x14ac:dyDescent="0.15">
      <c r="B5" s="86"/>
      <c r="C5" s="84" t="s">
        <v>207</v>
      </c>
      <c r="D5" s="84" t="s">
        <v>51</v>
      </c>
      <c r="E5" s="115"/>
      <c r="F5" s="115"/>
      <c r="G5" s="85" t="s">
        <v>52</v>
      </c>
      <c r="H5" s="22"/>
      <c r="I5" s="110"/>
      <c r="J5" s="110"/>
      <c r="K5" s="5"/>
      <c r="L5" s="6"/>
      <c r="M5" s="2"/>
      <c r="N5" s="2"/>
      <c r="O5" s="2"/>
      <c r="P5" s="2"/>
      <c r="Q5" s="2"/>
      <c r="R5" s="22"/>
      <c r="S5" s="22"/>
    </row>
    <row r="6" spans="2:19" x14ac:dyDescent="0.15">
      <c r="B6" s="21" t="s">
        <v>53</v>
      </c>
      <c r="C6" s="21" t="s">
        <v>204</v>
      </c>
      <c r="D6" s="21" t="s">
        <v>54</v>
      </c>
      <c r="E6" s="116">
        <v>170</v>
      </c>
      <c r="F6" s="116">
        <v>57</v>
      </c>
      <c r="G6" s="111" t="s">
        <v>55</v>
      </c>
      <c r="H6" s="22"/>
      <c r="I6" s="2"/>
      <c r="J6" s="4"/>
      <c r="K6" s="5"/>
      <c r="L6" s="6"/>
      <c r="M6" s="22"/>
      <c r="N6" s="22"/>
      <c r="O6" s="22"/>
      <c r="P6" s="22"/>
      <c r="Q6" s="37"/>
      <c r="R6" s="22"/>
      <c r="S6" s="22"/>
    </row>
    <row r="7" spans="2:19" x14ac:dyDescent="0.15">
      <c r="C7" s="21" t="s">
        <v>208</v>
      </c>
      <c r="D7" s="21" t="s">
        <v>56</v>
      </c>
      <c r="E7" s="116"/>
      <c r="F7" s="116"/>
      <c r="G7" s="111"/>
      <c r="H7" s="22"/>
      <c r="I7" s="23"/>
      <c r="J7" s="8"/>
      <c r="K7" s="5"/>
      <c r="L7" s="6"/>
      <c r="M7" s="22"/>
      <c r="N7" s="22"/>
      <c r="O7" s="22"/>
      <c r="P7" s="22"/>
      <c r="Q7" s="38"/>
      <c r="R7" s="22"/>
      <c r="S7" s="22"/>
    </row>
    <row r="8" spans="2:19" x14ac:dyDescent="0.15">
      <c r="B8" s="84" t="s">
        <v>57</v>
      </c>
      <c r="C8" s="84" t="s">
        <v>205</v>
      </c>
      <c r="D8" s="84" t="s">
        <v>58</v>
      </c>
      <c r="E8" s="117">
        <v>200</v>
      </c>
      <c r="F8" s="117">
        <v>57</v>
      </c>
      <c r="G8" s="112" t="s">
        <v>55</v>
      </c>
      <c r="H8" s="22"/>
      <c r="I8" s="32"/>
      <c r="J8" s="11"/>
      <c r="K8" s="12"/>
      <c r="L8" s="6"/>
      <c r="M8" s="22"/>
      <c r="N8" s="22"/>
      <c r="O8" s="22"/>
      <c r="P8" s="22"/>
      <c r="Q8" s="39"/>
      <c r="R8" s="22"/>
      <c r="S8" s="22"/>
    </row>
    <row r="9" spans="2:19" x14ac:dyDescent="0.15">
      <c r="B9" s="86"/>
      <c r="C9" s="84" t="s">
        <v>209</v>
      </c>
      <c r="D9" s="84" t="s">
        <v>59</v>
      </c>
      <c r="E9" s="117"/>
      <c r="F9" s="117"/>
      <c r="G9" s="112"/>
      <c r="H9" s="22"/>
      <c r="I9" s="32"/>
      <c r="J9" s="11"/>
      <c r="K9" s="12"/>
      <c r="L9" s="6"/>
      <c r="M9" s="22"/>
      <c r="N9" s="22"/>
      <c r="O9" s="22"/>
      <c r="P9" s="22"/>
      <c r="Q9" s="37"/>
      <c r="R9" s="22"/>
      <c r="S9" s="22"/>
    </row>
    <row r="10" spans="2:19" x14ac:dyDescent="0.15">
      <c r="B10" s="32" t="s">
        <v>60</v>
      </c>
      <c r="C10" s="32" t="s">
        <v>206</v>
      </c>
      <c r="D10" s="32" t="s">
        <v>61</v>
      </c>
      <c r="E10" s="118">
        <v>294</v>
      </c>
      <c r="F10" s="118" t="s">
        <v>202</v>
      </c>
      <c r="G10" s="113" t="s">
        <v>55</v>
      </c>
      <c r="H10" s="22"/>
      <c r="I10" s="23"/>
      <c r="J10" s="11"/>
      <c r="K10" s="12"/>
      <c r="L10" s="6"/>
      <c r="M10" s="22"/>
      <c r="N10" s="22"/>
      <c r="O10" s="22"/>
      <c r="P10" s="22"/>
      <c r="Q10" s="37"/>
      <c r="R10" s="22"/>
      <c r="S10" s="22"/>
    </row>
    <row r="11" spans="2:19" x14ac:dyDescent="0.15">
      <c r="B11" s="55"/>
      <c r="C11" s="55" t="s">
        <v>210</v>
      </c>
      <c r="D11" s="55" t="s">
        <v>62</v>
      </c>
      <c r="E11" s="119"/>
      <c r="F11" s="119"/>
      <c r="G11" s="114"/>
      <c r="H11" s="22"/>
      <c r="I11" s="23"/>
      <c r="J11" s="11"/>
      <c r="K11" s="12"/>
      <c r="L11" s="6"/>
      <c r="M11" s="22"/>
      <c r="N11" s="22"/>
      <c r="O11" s="22"/>
      <c r="P11" s="22"/>
      <c r="Q11" s="37"/>
      <c r="R11" s="22"/>
      <c r="S11" s="22"/>
    </row>
    <row r="12" spans="2:19" x14ac:dyDescent="0.15">
      <c r="H12" s="22"/>
      <c r="I12" s="22"/>
      <c r="J12" s="23"/>
      <c r="K12" s="8"/>
      <c r="L12" s="5"/>
      <c r="M12" s="6"/>
      <c r="N12" s="22"/>
      <c r="O12" s="22"/>
      <c r="P12" s="22"/>
      <c r="Q12" s="22"/>
      <c r="R12" s="23"/>
      <c r="S12" s="22"/>
    </row>
    <row r="13" spans="2:19" s="19" customFormat="1" ht="19" thickBot="1" x14ac:dyDescent="0.25">
      <c r="B13" s="81" t="s">
        <v>128</v>
      </c>
      <c r="C13" s="81"/>
      <c r="D13" s="82"/>
      <c r="E13" s="82"/>
      <c r="F13" s="83"/>
      <c r="G13" s="83" t="s">
        <v>125</v>
      </c>
    </row>
    <row r="14" spans="2:19" ht="14" thickBot="1" x14ac:dyDescent="0.2">
      <c r="B14" s="89" t="s">
        <v>63</v>
      </c>
      <c r="C14" s="90" t="s">
        <v>45</v>
      </c>
      <c r="D14" s="90" t="s">
        <v>44</v>
      </c>
      <c r="E14" s="91">
        <v>96</v>
      </c>
      <c r="G14" s="89" t="s">
        <v>70</v>
      </c>
      <c r="H14" s="92"/>
      <c r="I14" s="93"/>
      <c r="J14" s="22"/>
      <c r="K14" s="2"/>
      <c r="L14" s="2"/>
      <c r="M14" s="2"/>
      <c r="N14" s="2"/>
      <c r="O14" s="2"/>
      <c r="P14" s="2"/>
      <c r="Q14" s="2"/>
      <c r="R14" s="2"/>
      <c r="S14" s="22"/>
    </row>
    <row r="15" spans="2:19" x14ac:dyDescent="0.15">
      <c r="B15" s="63" t="s">
        <v>30</v>
      </c>
      <c r="C15" s="14"/>
      <c r="D15" s="14">
        <v>1</v>
      </c>
      <c r="E15" s="73">
        <v>1</v>
      </c>
      <c r="G15" s="42" t="s">
        <v>5</v>
      </c>
      <c r="H15" s="43" t="s">
        <v>72</v>
      </c>
      <c r="I15" s="44" t="s">
        <v>67</v>
      </c>
      <c r="J15" s="22"/>
      <c r="K15" s="2"/>
      <c r="L15" s="2"/>
      <c r="M15" s="2"/>
      <c r="N15" s="2"/>
      <c r="O15" s="2"/>
      <c r="P15" s="2"/>
      <c r="Q15" s="2"/>
      <c r="R15" s="2"/>
      <c r="S15" s="22"/>
    </row>
    <row r="16" spans="2:19" x14ac:dyDescent="0.15">
      <c r="B16" s="63" t="s">
        <v>78</v>
      </c>
      <c r="C16" s="14"/>
      <c r="D16" s="14">
        <f>D17+D18</f>
        <v>1.2</v>
      </c>
      <c r="E16" s="73">
        <f>D16*E14</f>
        <v>115.19999999999999</v>
      </c>
      <c r="G16" s="45" t="s">
        <v>9</v>
      </c>
      <c r="H16" s="46">
        <v>40</v>
      </c>
      <c r="I16" s="15"/>
      <c r="J16" s="22"/>
      <c r="K16" s="22"/>
      <c r="L16" s="22"/>
      <c r="M16" s="22"/>
      <c r="N16" s="22"/>
      <c r="O16" s="22"/>
      <c r="P16" s="22"/>
      <c r="Q16" s="22"/>
      <c r="R16" s="22"/>
      <c r="S16" s="22"/>
    </row>
    <row r="17" spans="2:19" x14ac:dyDescent="0.15">
      <c r="B17" s="77" t="s">
        <v>76</v>
      </c>
      <c r="C17" s="14" t="s">
        <v>64</v>
      </c>
      <c r="D17" s="14">
        <v>0.6</v>
      </c>
      <c r="E17" s="73">
        <f>D17*E14</f>
        <v>57.599999999999994</v>
      </c>
      <c r="G17" s="47" t="s">
        <v>10</v>
      </c>
      <c r="H17" s="26" t="s">
        <v>72</v>
      </c>
      <c r="I17" s="15" t="s">
        <v>66</v>
      </c>
      <c r="J17" s="22"/>
      <c r="K17" s="22"/>
      <c r="L17" s="22"/>
      <c r="M17" s="22"/>
      <c r="N17" s="22"/>
      <c r="O17" s="22"/>
      <c r="P17" s="22"/>
      <c r="Q17" s="22"/>
      <c r="R17" s="22"/>
      <c r="S17" s="22"/>
    </row>
    <row r="18" spans="2:19" x14ac:dyDescent="0.15">
      <c r="B18" s="77" t="s">
        <v>77</v>
      </c>
      <c r="C18" s="14" t="s">
        <v>64</v>
      </c>
      <c r="D18" s="14">
        <v>0.6</v>
      </c>
      <c r="E18" s="73">
        <f>D18*E14</f>
        <v>57.599999999999994</v>
      </c>
      <c r="G18" s="47" t="s">
        <v>13</v>
      </c>
      <c r="H18" s="48" t="s">
        <v>115</v>
      </c>
      <c r="I18" s="15" t="s">
        <v>68</v>
      </c>
      <c r="K18" s="6"/>
      <c r="L18" s="25"/>
      <c r="M18" s="26"/>
      <c r="N18" s="22"/>
    </row>
    <row r="19" spans="2:19" x14ac:dyDescent="0.15">
      <c r="B19" s="63" t="s">
        <v>65</v>
      </c>
      <c r="C19" s="14"/>
      <c r="D19" s="14">
        <f>25-(D17+D18+D20)</f>
        <v>18.8</v>
      </c>
      <c r="E19" s="73">
        <f>D19*E14</f>
        <v>1804.8000000000002</v>
      </c>
      <c r="G19" s="47" t="s">
        <v>15</v>
      </c>
      <c r="H19" s="26" t="s">
        <v>16</v>
      </c>
      <c r="I19" s="15" t="s">
        <v>69</v>
      </c>
      <c r="K19" s="27"/>
      <c r="L19" s="9"/>
      <c r="M19" s="28"/>
      <c r="N19" s="22"/>
    </row>
    <row r="20" spans="2:19" ht="14" thickBot="1" x14ac:dyDescent="0.2">
      <c r="B20" s="63" t="s">
        <v>20</v>
      </c>
      <c r="C20" s="14"/>
      <c r="D20" s="17">
        <v>5</v>
      </c>
      <c r="E20" s="73"/>
      <c r="G20" s="49" t="s">
        <v>22</v>
      </c>
      <c r="H20" s="50" t="s">
        <v>28</v>
      </c>
      <c r="I20" s="51">
        <v>10</v>
      </c>
      <c r="K20" s="29"/>
      <c r="L20" s="30"/>
      <c r="M20" s="31"/>
      <c r="N20" s="22"/>
    </row>
    <row r="21" spans="2:19" x14ac:dyDescent="0.15">
      <c r="B21" s="78" t="s">
        <v>21</v>
      </c>
      <c r="C21" s="14"/>
      <c r="D21" s="14">
        <f>D17+D18+D19+D20</f>
        <v>25</v>
      </c>
      <c r="E21" s="73"/>
      <c r="G21" s="14"/>
      <c r="H21" s="14"/>
      <c r="I21" s="52"/>
      <c r="K21" s="6"/>
      <c r="L21" s="14"/>
      <c r="M21" s="26"/>
      <c r="N21" s="22"/>
    </row>
    <row r="22" spans="2:19" ht="14" thickBot="1" x14ac:dyDescent="0.2">
      <c r="B22" s="79"/>
      <c r="C22" s="66"/>
      <c r="D22" s="66"/>
      <c r="E22" s="80"/>
      <c r="G22" s="14"/>
      <c r="H22" s="14"/>
      <c r="I22" s="52"/>
      <c r="K22" s="6"/>
      <c r="L22" s="14"/>
      <c r="M22" s="26"/>
      <c r="N22" s="22"/>
    </row>
    <row r="23" spans="2:19" ht="14" thickBot="1" x14ac:dyDescent="0.2">
      <c r="B23" s="40"/>
      <c r="G23" s="89" t="s">
        <v>71</v>
      </c>
      <c r="H23" s="94"/>
      <c r="I23" s="95"/>
      <c r="K23" s="6"/>
      <c r="L23" s="14"/>
      <c r="M23" s="26"/>
      <c r="N23" s="22"/>
    </row>
    <row r="24" spans="2:19" x14ac:dyDescent="0.15">
      <c r="E24" s="26"/>
      <c r="G24" s="42" t="s">
        <v>5</v>
      </c>
      <c r="H24" s="43" t="s">
        <v>72</v>
      </c>
      <c r="I24" s="44" t="s">
        <v>67</v>
      </c>
      <c r="K24" s="6"/>
      <c r="L24" s="16"/>
      <c r="M24" s="26"/>
      <c r="N24" s="22"/>
    </row>
    <row r="25" spans="2:19" x14ac:dyDescent="0.15">
      <c r="G25" s="45" t="s">
        <v>9</v>
      </c>
      <c r="H25" s="46">
        <v>35</v>
      </c>
      <c r="I25" s="15"/>
    </row>
    <row r="26" spans="2:19" x14ac:dyDescent="0.15">
      <c r="G26" s="47" t="s">
        <v>10</v>
      </c>
      <c r="H26" s="26" t="s">
        <v>6</v>
      </c>
      <c r="I26" s="15" t="s">
        <v>66</v>
      </c>
    </row>
    <row r="27" spans="2:19" x14ac:dyDescent="0.15">
      <c r="G27" s="47" t="s">
        <v>13</v>
      </c>
      <c r="H27" s="48" t="s">
        <v>113</v>
      </c>
      <c r="I27" s="15" t="s">
        <v>73</v>
      </c>
    </row>
    <row r="28" spans="2:19" x14ac:dyDescent="0.15">
      <c r="G28" s="47" t="s">
        <v>15</v>
      </c>
      <c r="H28" s="26" t="s">
        <v>16</v>
      </c>
      <c r="I28" s="15" t="s">
        <v>66</v>
      </c>
    </row>
    <row r="29" spans="2:19" ht="14" thickBot="1" x14ac:dyDescent="0.2">
      <c r="G29" s="49" t="s">
        <v>22</v>
      </c>
      <c r="H29" s="50" t="s">
        <v>28</v>
      </c>
      <c r="I29" s="51">
        <v>10</v>
      </c>
    </row>
    <row r="30" spans="2:19" x14ac:dyDescent="0.15">
      <c r="G30" s="14"/>
      <c r="H30" s="14"/>
      <c r="I30" s="52"/>
    </row>
    <row r="31" spans="2:19" ht="14" thickBot="1" x14ac:dyDescent="0.2">
      <c r="H31" s="19"/>
      <c r="I31" s="19"/>
    </row>
    <row r="32" spans="2:19" ht="14" thickBot="1" x14ac:dyDescent="0.2">
      <c r="G32" s="89" t="s">
        <v>74</v>
      </c>
      <c r="H32" s="94"/>
      <c r="I32" s="95"/>
    </row>
    <row r="33" spans="7:9" x14ac:dyDescent="0.15">
      <c r="G33" s="42" t="s">
        <v>5</v>
      </c>
      <c r="H33" s="43" t="s">
        <v>72</v>
      </c>
      <c r="I33" s="44" t="s">
        <v>67</v>
      </c>
    </row>
    <row r="34" spans="7:9" x14ac:dyDescent="0.15">
      <c r="G34" s="45" t="s">
        <v>9</v>
      </c>
      <c r="H34" s="46">
        <v>35</v>
      </c>
      <c r="I34" s="15"/>
    </row>
    <row r="35" spans="7:9" x14ac:dyDescent="0.15">
      <c r="G35" s="47" t="s">
        <v>10</v>
      </c>
      <c r="H35" s="26" t="s">
        <v>72</v>
      </c>
      <c r="I35" s="15" t="s">
        <v>66</v>
      </c>
    </row>
    <row r="36" spans="7:9" x14ac:dyDescent="0.15">
      <c r="G36" s="47" t="s">
        <v>13</v>
      </c>
      <c r="H36" s="48" t="s">
        <v>113</v>
      </c>
      <c r="I36" s="15" t="s">
        <v>73</v>
      </c>
    </row>
    <row r="37" spans="7:9" x14ac:dyDescent="0.15">
      <c r="G37" s="47" t="s">
        <v>15</v>
      </c>
      <c r="H37" s="26" t="s">
        <v>16</v>
      </c>
      <c r="I37" s="15" t="s">
        <v>66</v>
      </c>
    </row>
    <row r="38" spans="7:9" ht="14" thickBot="1" x14ac:dyDescent="0.2">
      <c r="G38" s="49" t="s">
        <v>22</v>
      </c>
      <c r="H38" s="50" t="s">
        <v>28</v>
      </c>
      <c r="I38" s="51">
        <v>10</v>
      </c>
    </row>
    <row r="39" spans="7:9" x14ac:dyDescent="0.15">
      <c r="G39" s="14"/>
      <c r="H39" s="14"/>
      <c r="I39" s="52"/>
    </row>
    <row r="40" spans="7:9" ht="14" thickBot="1" x14ac:dyDescent="0.2">
      <c r="H40" s="19"/>
      <c r="I40" s="19"/>
    </row>
    <row r="41" spans="7:9" ht="14" thickBot="1" x14ac:dyDescent="0.2">
      <c r="G41" s="89" t="s">
        <v>79</v>
      </c>
      <c r="H41" s="94"/>
      <c r="I41" s="95"/>
    </row>
    <row r="42" spans="7:9" x14ac:dyDescent="0.15">
      <c r="G42" s="42" t="s">
        <v>5</v>
      </c>
      <c r="H42" s="43" t="s">
        <v>72</v>
      </c>
      <c r="I42" s="44" t="s">
        <v>75</v>
      </c>
    </row>
    <row r="43" spans="7:9" x14ac:dyDescent="0.15">
      <c r="G43" s="45" t="s">
        <v>9</v>
      </c>
      <c r="H43" s="46">
        <v>10</v>
      </c>
      <c r="I43" s="15"/>
    </row>
    <row r="44" spans="7:9" x14ac:dyDescent="0.15">
      <c r="G44" s="47" t="s">
        <v>10</v>
      </c>
      <c r="H44" s="26" t="s">
        <v>72</v>
      </c>
      <c r="I44" s="15" t="s">
        <v>73</v>
      </c>
    </row>
    <row r="45" spans="7:9" x14ac:dyDescent="0.15">
      <c r="G45" s="47" t="s">
        <v>13</v>
      </c>
      <c r="H45" s="48" t="s">
        <v>116</v>
      </c>
      <c r="I45" s="15" t="s">
        <v>73</v>
      </c>
    </row>
    <row r="46" spans="7:9" x14ac:dyDescent="0.15">
      <c r="G46" s="47" t="s">
        <v>15</v>
      </c>
      <c r="H46" s="26" t="s">
        <v>16</v>
      </c>
      <c r="I46" s="15" t="s">
        <v>68</v>
      </c>
    </row>
    <row r="47" spans="7:9" x14ac:dyDescent="0.15">
      <c r="G47" s="45" t="s">
        <v>9</v>
      </c>
      <c r="H47" s="46">
        <v>15</v>
      </c>
      <c r="I47" s="15"/>
    </row>
    <row r="48" spans="7:9" x14ac:dyDescent="0.15">
      <c r="G48" s="47" t="s">
        <v>10</v>
      </c>
      <c r="H48" s="26" t="s">
        <v>72</v>
      </c>
      <c r="I48" s="15" t="s">
        <v>73</v>
      </c>
    </row>
    <row r="49" spans="7:9" x14ac:dyDescent="0.15">
      <c r="G49" s="47" t="s">
        <v>13</v>
      </c>
      <c r="H49" s="48" t="s">
        <v>117</v>
      </c>
      <c r="I49" s="15" t="s">
        <v>73</v>
      </c>
    </row>
    <row r="50" spans="7:9" x14ac:dyDescent="0.15">
      <c r="G50" s="47" t="s">
        <v>15</v>
      </c>
      <c r="H50" s="26" t="s">
        <v>16</v>
      </c>
      <c r="I50" s="15" t="s">
        <v>68</v>
      </c>
    </row>
    <row r="51" spans="7:9" ht="14" thickBot="1" x14ac:dyDescent="0.2">
      <c r="G51" s="49" t="s">
        <v>22</v>
      </c>
      <c r="H51" s="50" t="s">
        <v>28</v>
      </c>
      <c r="I51" s="51">
        <v>10</v>
      </c>
    </row>
    <row r="55" spans="7:9" x14ac:dyDescent="0.15">
      <c r="G55" s="14"/>
      <c r="H55" s="22"/>
      <c r="I55" s="22"/>
    </row>
    <row r="56" spans="7:9" x14ac:dyDescent="0.15">
      <c r="G56" s="14"/>
      <c r="H56" s="22"/>
      <c r="I56" s="22"/>
    </row>
    <row r="57" spans="7:9" x14ac:dyDescent="0.15">
      <c r="G57" s="14"/>
      <c r="H57" s="22"/>
      <c r="I57" s="22"/>
    </row>
    <row r="58" spans="7:9" x14ac:dyDescent="0.15">
      <c r="G58" s="14"/>
      <c r="H58" s="22"/>
      <c r="I58" s="22"/>
    </row>
    <row r="59" spans="7:9" x14ac:dyDescent="0.15">
      <c r="G59" s="14"/>
      <c r="H59" s="22"/>
      <c r="I59" s="22"/>
    </row>
  </sheetData>
  <mergeCells count="13">
    <mergeCell ref="E4:E5"/>
    <mergeCell ref="E6:E7"/>
    <mergeCell ref="E8:E9"/>
    <mergeCell ref="E10:E11"/>
    <mergeCell ref="F4:F5"/>
    <mergeCell ref="F6:F7"/>
    <mergeCell ref="F8:F9"/>
    <mergeCell ref="F10:F11"/>
    <mergeCell ref="N3:O3"/>
    <mergeCell ref="I5:J5"/>
    <mergeCell ref="G6:G7"/>
    <mergeCell ref="G8:G9"/>
    <mergeCell ref="G10:G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I119"/>
  <sheetViews>
    <sheetView tabSelected="1" zoomScale="94" zoomScaleNormal="100" workbookViewId="0">
      <selection activeCell="B29" sqref="B29"/>
    </sheetView>
  </sheetViews>
  <sheetFormatPr baseColWidth="10" defaultColWidth="18.6640625" defaultRowHeight="13" x14ac:dyDescent="0.15"/>
  <cols>
    <col min="1" max="1" width="9.33203125" style="19" customWidth="1"/>
    <col min="2" max="2" width="14.33203125" style="14" customWidth="1"/>
    <col min="3" max="3" width="8.83203125" style="14" customWidth="1"/>
    <col min="4" max="4" width="12.83203125" style="14" customWidth="1"/>
    <col min="5" max="5" width="12" style="14" customWidth="1"/>
    <col min="6" max="6" width="16.1640625" style="19" customWidth="1"/>
    <col min="7" max="7" width="21.1640625" style="19" bestFit="1" customWidth="1"/>
    <col min="8" max="8" width="11.83203125" style="19" customWidth="1"/>
    <col min="9" max="9" width="10.33203125" style="19" customWidth="1"/>
    <col min="10" max="10" width="6.33203125" style="19" customWidth="1"/>
    <col min="11" max="16384" width="18.6640625" style="19"/>
  </cols>
  <sheetData>
    <row r="2" spans="2:6" ht="18" x14ac:dyDescent="0.2">
      <c r="B2" s="83" t="s">
        <v>194</v>
      </c>
    </row>
    <row r="3" spans="2:6" x14ac:dyDescent="0.15">
      <c r="B3" s="87" t="s">
        <v>80</v>
      </c>
      <c r="C3" s="88" t="s">
        <v>124</v>
      </c>
      <c r="D3" s="88" t="s">
        <v>211</v>
      </c>
      <c r="E3" s="88" t="s">
        <v>212</v>
      </c>
      <c r="F3" s="88" t="s">
        <v>135</v>
      </c>
    </row>
    <row r="4" spans="2:6" x14ac:dyDescent="0.15">
      <c r="B4" s="99" t="s">
        <v>170</v>
      </c>
      <c r="C4" s="102">
        <v>1</v>
      </c>
      <c r="D4" s="99" t="s">
        <v>131</v>
      </c>
      <c r="E4" s="101" t="s">
        <v>195</v>
      </c>
      <c r="F4" s="101" t="s">
        <v>133</v>
      </c>
    </row>
    <row r="5" spans="2:6" x14ac:dyDescent="0.15">
      <c r="B5" s="99" t="s">
        <v>182</v>
      </c>
      <c r="C5" s="103"/>
      <c r="D5" s="99" t="s">
        <v>132</v>
      </c>
      <c r="E5" s="105" t="s">
        <v>46</v>
      </c>
      <c r="F5" s="105" t="s">
        <v>46</v>
      </c>
    </row>
    <row r="6" spans="2:6" x14ac:dyDescent="0.15">
      <c r="B6" s="86" t="s">
        <v>171</v>
      </c>
      <c r="C6" s="103"/>
      <c r="D6" s="99" t="s">
        <v>145</v>
      </c>
      <c r="E6" s="105" t="s">
        <v>196</v>
      </c>
      <c r="F6" s="105" t="s">
        <v>147</v>
      </c>
    </row>
    <row r="7" spans="2:6" x14ac:dyDescent="0.15">
      <c r="B7" s="86" t="s">
        <v>183</v>
      </c>
      <c r="C7" s="103"/>
      <c r="D7" s="99" t="s">
        <v>146</v>
      </c>
      <c r="E7" s="105" t="s">
        <v>46</v>
      </c>
      <c r="F7" s="105" t="s">
        <v>46</v>
      </c>
    </row>
    <row r="8" spans="2:6" x14ac:dyDescent="0.15">
      <c r="B8" s="86" t="s">
        <v>172</v>
      </c>
      <c r="C8" s="103"/>
      <c r="D8" s="99" t="s">
        <v>148</v>
      </c>
      <c r="E8" s="105" t="s">
        <v>197</v>
      </c>
      <c r="F8" s="105" t="s">
        <v>150</v>
      </c>
    </row>
    <row r="9" spans="2:6" x14ac:dyDescent="0.15">
      <c r="B9" s="86" t="s">
        <v>184</v>
      </c>
      <c r="C9" s="103"/>
      <c r="D9" s="99" t="s">
        <v>149</v>
      </c>
      <c r="E9" s="105" t="s">
        <v>46</v>
      </c>
      <c r="F9" s="105" t="s">
        <v>46</v>
      </c>
    </row>
    <row r="10" spans="2:6" x14ac:dyDescent="0.15">
      <c r="B10" s="100" t="s">
        <v>173</v>
      </c>
      <c r="C10" s="104">
        <v>2</v>
      </c>
      <c r="D10" s="40" t="s">
        <v>142</v>
      </c>
      <c r="E10" s="106" t="s">
        <v>195</v>
      </c>
      <c r="F10" s="106" t="s">
        <v>144</v>
      </c>
    </row>
    <row r="11" spans="2:6" x14ac:dyDescent="0.15">
      <c r="B11" s="100" t="s">
        <v>185</v>
      </c>
      <c r="C11" s="104"/>
      <c r="D11" s="40" t="s">
        <v>143</v>
      </c>
      <c r="E11" s="106" t="s">
        <v>46</v>
      </c>
      <c r="F11" s="106" t="s">
        <v>46</v>
      </c>
    </row>
    <row r="12" spans="2:6" x14ac:dyDescent="0.15">
      <c r="B12" s="100" t="s">
        <v>174</v>
      </c>
      <c r="C12" s="104"/>
      <c r="D12" s="40" t="s">
        <v>154</v>
      </c>
      <c r="E12" s="106" t="s">
        <v>196</v>
      </c>
      <c r="F12" s="106" t="s">
        <v>155</v>
      </c>
    </row>
    <row r="13" spans="2:6" x14ac:dyDescent="0.15">
      <c r="B13" s="100" t="s">
        <v>186</v>
      </c>
      <c r="C13" s="104"/>
      <c r="D13" s="40" t="s">
        <v>156</v>
      </c>
      <c r="E13" s="106" t="s">
        <v>46</v>
      </c>
      <c r="F13" s="106" t="s">
        <v>46</v>
      </c>
    </row>
    <row r="14" spans="2:6" x14ac:dyDescent="0.15">
      <c r="B14" s="100" t="s">
        <v>175</v>
      </c>
      <c r="C14" s="104"/>
      <c r="D14" s="40" t="s">
        <v>157</v>
      </c>
      <c r="E14" s="106" t="s">
        <v>197</v>
      </c>
      <c r="F14" s="106" t="s">
        <v>158</v>
      </c>
    </row>
    <row r="15" spans="2:6" x14ac:dyDescent="0.15">
      <c r="B15" s="100" t="s">
        <v>187</v>
      </c>
      <c r="C15" s="104"/>
      <c r="D15" s="40" t="s">
        <v>159</v>
      </c>
      <c r="E15" s="106" t="s">
        <v>46</v>
      </c>
      <c r="F15" s="106" t="s">
        <v>46</v>
      </c>
    </row>
    <row r="16" spans="2:6" x14ac:dyDescent="0.15">
      <c r="B16" s="99" t="s">
        <v>176</v>
      </c>
      <c r="C16" s="103">
        <v>3</v>
      </c>
      <c r="D16" s="99" t="s">
        <v>139</v>
      </c>
      <c r="E16" s="105" t="s">
        <v>195</v>
      </c>
      <c r="F16" s="105" t="s">
        <v>141</v>
      </c>
    </row>
    <row r="17" spans="2:9" x14ac:dyDescent="0.15">
      <c r="B17" s="99" t="s">
        <v>188</v>
      </c>
      <c r="C17" s="103"/>
      <c r="D17" s="99" t="s">
        <v>140</v>
      </c>
      <c r="E17" s="105" t="s">
        <v>46</v>
      </c>
      <c r="F17" s="105" t="s">
        <v>46</v>
      </c>
    </row>
    <row r="18" spans="2:9" x14ac:dyDescent="0.15">
      <c r="B18" s="86" t="s">
        <v>177</v>
      </c>
      <c r="C18" s="103"/>
      <c r="D18" s="99" t="s">
        <v>151</v>
      </c>
      <c r="E18" s="105" t="s">
        <v>196</v>
      </c>
      <c r="F18" s="105" t="s">
        <v>153</v>
      </c>
    </row>
    <row r="19" spans="2:9" x14ac:dyDescent="0.15">
      <c r="B19" s="86" t="s">
        <v>189</v>
      </c>
      <c r="C19" s="103"/>
      <c r="D19" s="99" t="s">
        <v>152</v>
      </c>
      <c r="E19" s="105" t="s">
        <v>46</v>
      </c>
      <c r="F19" s="105" t="s">
        <v>46</v>
      </c>
    </row>
    <row r="20" spans="2:9" x14ac:dyDescent="0.15">
      <c r="B20" s="86" t="s">
        <v>178</v>
      </c>
      <c r="C20" s="103"/>
      <c r="D20" s="99" t="s">
        <v>160</v>
      </c>
      <c r="E20" s="105" t="s">
        <v>197</v>
      </c>
      <c r="F20" s="105" t="s">
        <v>161</v>
      </c>
    </row>
    <row r="21" spans="2:9" x14ac:dyDescent="0.15">
      <c r="B21" s="86" t="s">
        <v>190</v>
      </c>
      <c r="C21" s="103"/>
      <c r="D21" s="99" t="s">
        <v>162</v>
      </c>
      <c r="E21" s="105" t="s">
        <v>46</v>
      </c>
      <c r="F21" s="105" t="s">
        <v>46</v>
      </c>
    </row>
    <row r="22" spans="2:9" x14ac:dyDescent="0.15">
      <c r="B22" s="40" t="s">
        <v>179</v>
      </c>
      <c r="C22" s="104">
        <v>4</v>
      </c>
      <c r="D22" s="40" t="s">
        <v>136</v>
      </c>
      <c r="E22" s="106" t="s">
        <v>195</v>
      </c>
      <c r="F22" s="106" t="s">
        <v>138</v>
      </c>
    </row>
    <row r="23" spans="2:9" x14ac:dyDescent="0.15">
      <c r="B23" s="40" t="s">
        <v>191</v>
      </c>
      <c r="C23" s="104"/>
      <c r="D23" s="40" t="s">
        <v>137</v>
      </c>
      <c r="E23" s="106" t="s">
        <v>46</v>
      </c>
      <c r="F23" s="106" t="s">
        <v>46</v>
      </c>
    </row>
    <row r="24" spans="2:9" x14ac:dyDescent="0.15">
      <c r="B24" s="100" t="s">
        <v>180</v>
      </c>
      <c r="C24" s="104"/>
      <c r="D24" s="40" t="s">
        <v>166</v>
      </c>
      <c r="E24" s="106" t="s">
        <v>196</v>
      </c>
      <c r="F24" s="106" t="s">
        <v>167</v>
      </c>
    </row>
    <row r="25" spans="2:9" x14ac:dyDescent="0.15">
      <c r="B25" s="100" t="s">
        <v>192</v>
      </c>
      <c r="C25" s="104"/>
      <c r="D25" s="40" t="s">
        <v>168</v>
      </c>
      <c r="E25" s="106" t="s">
        <v>46</v>
      </c>
      <c r="F25" s="106"/>
    </row>
    <row r="26" spans="2:9" x14ac:dyDescent="0.15">
      <c r="B26" s="86" t="s">
        <v>181</v>
      </c>
      <c r="C26" s="103" t="s">
        <v>169</v>
      </c>
      <c r="D26" s="99" t="s">
        <v>163</v>
      </c>
      <c r="E26" s="105" t="s">
        <v>195</v>
      </c>
      <c r="F26" s="105" t="s">
        <v>164</v>
      </c>
    </row>
    <row r="27" spans="2:9" x14ac:dyDescent="0.15">
      <c r="B27" s="86" t="s">
        <v>193</v>
      </c>
      <c r="C27" s="103"/>
      <c r="D27" s="99" t="s">
        <v>165</v>
      </c>
      <c r="E27" s="105" t="s">
        <v>46</v>
      </c>
      <c r="F27" s="105" t="s">
        <v>46</v>
      </c>
    </row>
    <row r="28" spans="2:9" x14ac:dyDescent="0.15">
      <c r="B28" s="19"/>
    </row>
    <row r="29" spans="2:9" ht="19" thickBot="1" x14ac:dyDescent="0.25">
      <c r="B29" s="81" t="s">
        <v>126</v>
      </c>
      <c r="C29" s="81"/>
      <c r="D29" s="82"/>
      <c r="E29" s="82"/>
      <c r="F29" s="83"/>
      <c r="G29" s="83" t="s">
        <v>125</v>
      </c>
    </row>
    <row r="30" spans="2:9" ht="14" thickBot="1" x14ac:dyDescent="0.2">
      <c r="B30" s="89" t="s">
        <v>43</v>
      </c>
      <c r="C30" s="96" t="s">
        <v>45</v>
      </c>
      <c r="D30" s="97" t="s">
        <v>44</v>
      </c>
      <c r="E30" s="98">
        <v>96</v>
      </c>
      <c r="G30" s="89" t="s">
        <v>43</v>
      </c>
      <c r="H30" s="94"/>
      <c r="I30" s="95"/>
    </row>
    <row r="31" spans="2:9" x14ac:dyDescent="0.15">
      <c r="B31" s="63" t="s">
        <v>1</v>
      </c>
      <c r="C31" s="14" t="s">
        <v>44</v>
      </c>
      <c r="D31" s="56">
        <v>10</v>
      </c>
      <c r="E31" s="64" t="s">
        <v>46</v>
      </c>
      <c r="F31" s="57"/>
      <c r="G31" s="42" t="s">
        <v>5</v>
      </c>
      <c r="H31" s="43" t="s">
        <v>6</v>
      </c>
      <c r="I31" s="44" t="s">
        <v>7</v>
      </c>
    </row>
    <row r="32" spans="2:9" x14ac:dyDescent="0.15">
      <c r="B32" s="63" t="s">
        <v>2</v>
      </c>
      <c r="C32" s="14" t="s">
        <v>3</v>
      </c>
      <c r="D32" s="56">
        <v>2</v>
      </c>
      <c r="E32" s="64">
        <f>D32*E30</f>
        <v>192</v>
      </c>
      <c r="F32" s="58"/>
      <c r="G32" s="45" t="s">
        <v>9</v>
      </c>
      <c r="H32" s="46">
        <v>13</v>
      </c>
      <c r="I32" s="15"/>
    </row>
    <row r="33" spans="2:9" x14ac:dyDescent="0.15">
      <c r="B33" s="63" t="s">
        <v>4</v>
      </c>
      <c r="D33" s="56">
        <f>SUM(D34:D39)</f>
        <v>4.5</v>
      </c>
      <c r="E33" s="64">
        <f>D33*E30</f>
        <v>432</v>
      </c>
      <c r="F33" s="57"/>
      <c r="G33" s="47" t="s">
        <v>10</v>
      </c>
      <c r="H33" s="26" t="s">
        <v>72</v>
      </c>
      <c r="I33" s="15" t="s">
        <v>11</v>
      </c>
    </row>
    <row r="34" spans="2:9" x14ac:dyDescent="0.15">
      <c r="B34" s="63" t="s">
        <v>85</v>
      </c>
      <c r="C34" s="14" t="s">
        <v>8</v>
      </c>
      <c r="D34" s="59">
        <v>0.8</v>
      </c>
      <c r="E34" s="74">
        <f>D34*E30</f>
        <v>76.800000000000011</v>
      </c>
      <c r="F34" s="57"/>
      <c r="G34" s="47" t="s">
        <v>13</v>
      </c>
      <c r="H34" s="48" t="s">
        <v>83</v>
      </c>
      <c r="I34" s="15" t="s">
        <v>14</v>
      </c>
    </row>
    <row r="35" spans="2:9" x14ac:dyDescent="0.15">
      <c r="B35" s="63" t="s">
        <v>86</v>
      </c>
      <c r="C35" s="14" t="s">
        <v>8</v>
      </c>
      <c r="D35" s="59">
        <v>0.8</v>
      </c>
      <c r="E35" s="74">
        <f>D35*E30</f>
        <v>76.800000000000011</v>
      </c>
      <c r="F35" s="57"/>
      <c r="G35" s="47" t="s">
        <v>15</v>
      </c>
      <c r="H35" s="26" t="s">
        <v>16</v>
      </c>
      <c r="I35" s="15" t="s">
        <v>17</v>
      </c>
    </row>
    <row r="36" spans="2:9" x14ac:dyDescent="0.15">
      <c r="B36" s="63" t="s">
        <v>87</v>
      </c>
      <c r="C36" s="14" t="s">
        <v>12</v>
      </c>
      <c r="D36" s="59">
        <v>1.2</v>
      </c>
      <c r="E36" s="74">
        <f>D36*E30</f>
        <v>115.19999999999999</v>
      </c>
      <c r="F36" s="57"/>
      <c r="G36" s="45" t="s">
        <v>9</v>
      </c>
      <c r="H36" s="46">
        <v>32</v>
      </c>
      <c r="I36" s="15"/>
    </row>
    <row r="37" spans="2:9" x14ac:dyDescent="0.15">
      <c r="B37" s="63" t="s">
        <v>88</v>
      </c>
      <c r="C37" s="14" t="s">
        <v>12</v>
      </c>
      <c r="D37" s="59">
        <v>1.2</v>
      </c>
      <c r="E37" s="74">
        <f>D37*E30</f>
        <v>115.19999999999999</v>
      </c>
      <c r="F37" s="57"/>
      <c r="G37" s="47" t="s">
        <v>10</v>
      </c>
      <c r="H37" s="26" t="s">
        <v>72</v>
      </c>
      <c r="I37" s="15" t="s">
        <v>11</v>
      </c>
    </row>
    <row r="38" spans="2:9" x14ac:dyDescent="0.15">
      <c r="B38" s="63" t="s">
        <v>89</v>
      </c>
      <c r="C38" s="14" t="s">
        <v>18</v>
      </c>
      <c r="D38" s="59">
        <v>0.25</v>
      </c>
      <c r="E38" s="74">
        <f>D38*E30</f>
        <v>24</v>
      </c>
      <c r="F38" s="57"/>
      <c r="G38" s="47" t="s">
        <v>13</v>
      </c>
      <c r="H38" s="48" t="s">
        <v>84</v>
      </c>
      <c r="I38" s="15" t="s">
        <v>14</v>
      </c>
    </row>
    <row r="39" spans="2:9" x14ac:dyDescent="0.15">
      <c r="B39" s="63" t="s">
        <v>90</v>
      </c>
      <c r="C39" s="14" t="s">
        <v>18</v>
      </c>
      <c r="D39" s="59">
        <v>0.25</v>
      </c>
      <c r="E39" s="74">
        <f>D39*E30</f>
        <v>24</v>
      </c>
      <c r="G39" s="47" t="s">
        <v>15</v>
      </c>
      <c r="H39" s="26" t="s">
        <v>16</v>
      </c>
      <c r="I39" s="15" t="s">
        <v>17</v>
      </c>
    </row>
    <row r="40" spans="2:9" ht="14" thickBot="1" x14ac:dyDescent="0.2">
      <c r="B40" s="63" t="s">
        <v>19</v>
      </c>
      <c r="D40" s="56">
        <v>0</v>
      </c>
      <c r="E40" s="64">
        <f>D40*E30</f>
        <v>0</v>
      </c>
      <c r="G40" s="49" t="s">
        <v>22</v>
      </c>
      <c r="H40" s="50" t="s">
        <v>84</v>
      </c>
      <c r="I40" s="51" t="s">
        <v>23</v>
      </c>
    </row>
    <row r="41" spans="2:9" x14ac:dyDescent="0.15">
      <c r="B41" s="63" t="s">
        <v>20</v>
      </c>
      <c r="D41" s="62">
        <v>5</v>
      </c>
      <c r="E41" s="64"/>
    </row>
    <row r="42" spans="2:9" x14ac:dyDescent="0.15">
      <c r="B42" s="63" t="s">
        <v>21</v>
      </c>
      <c r="D42" s="56">
        <f>D31+D32+D33+D41+D40</f>
        <v>21.5</v>
      </c>
      <c r="E42" s="64"/>
    </row>
    <row r="43" spans="2:9" ht="14" thickBot="1" x14ac:dyDescent="0.2">
      <c r="B43" s="72" t="s">
        <v>38</v>
      </c>
      <c r="C43" s="66"/>
      <c r="D43" s="67"/>
      <c r="E43" s="68"/>
      <c r="G43" s="60"/>
    </row>
    <row r="44" spans="2:9" x14ac:dyDescent="0.15">
      <c r="D44" s="56"/>
      <c r="E44" s="56"/>
      <c r="G44" s="60"/>
    </row>
    <row r="45" spans="2:9" x14ac:dyDescent="0.15">
      <c r="D45" s="56"/>
      <c r="E45" s="56"/>
      <c r="G45" s="60"/>
    </row>
    <row r="46" spans="2:9" ht="14" thickBot="1" x14ac:dyDescent="0.2">
      <c r="B46" s="19"/>
      <c r="D46" s="56"/>
      <c r="E46" s="56"/>
      <c r="G46" s="60"/>
    </row>
    <row r="47" spans="2:9" ht="14" thickBot="1" x14ac:dyDescent="0.2">
      <c r="B47" s="89" t="s">
        <v>24</v>
      </c>
      <c r="C47" s="96" t="s">
        <v>45</v>
      </c>
      <c r="D47" s="97" t="s">
        <v>44</v>
      </c>
      <c r="E47" s="98">
        <v>96</v>
      </c>
      <c r="G47" s="89" t="s">
        <v>24</v>
      </c>
      <c r="H47" s="94"/>
      <c r="I47" s="95"/>
    </row>
    <row r="48" spans="2:9" x14ac:dyDescent="0.15">
      <c r="B48" s="63" t="s">
        <v>1</v>
      </c>
      <c r="C48" s="14" t="s">
        <v>44</v>
      </c>
      <c r="D48" s="56">
        <v>10</v>
      </c>
      <c r="E48" s="64">
        <f>D48*E47</f>
        <v>960</v>
      </c>
      <c r="G48" s="42" t="s">
        <v>5</v>
      </c>
      <c r="H48" s="43" t="s">
        <v>6</v>
      </c>
      <c r="I48" s="44" t="s">
        <v>7</v>
      </c>
    </row>
    <row r="49" spans="2:9" x14ac:dyDescent="0.15">
      <c r="B49" s="63" t="s">
        <v>2</v>
      </c>
      <c r="C49" s="14" t="s">
        <v>3</v>
      </c>
      <c r="D49" s="56">
        <v>2</v>
      </c>
      <c r="E49" s="64">
        <f>D49*E47</f>
        <v>192</v>
      </c>
      <c r="G49" s="45" t="s">
        <v>9</v>
      </c>
      <c r="H49" s="46">
        <v>13</v>
      </c>
      <c r="I49" s="15"/>
    </row>
    <row r="50" spans="2:9" x14ac:dyDescent="0.15">
      <c r="B50" s="63" t="s">
        <v>4</v>
      </c>
      <c r="D50" s="56">
        <f>SUM(D51:D56)</f>
        <v>2.4</v>
      </c>
      <c r="E50" s="64">
        <f>D50*E47</f>
        <v>230.39999999999998</v>
      </c>
      <c r="G50" s="47" t="s">
        <v>10</v>
      </c>
      <c r="H50" s="26" t="s">
        <v>72</v>
      </c>
      <c r="I50" s="15" t="s">
        <v>11</v>
      </c>
    </row>
    <row r="51" spans="2:9" x14ac:dyDescent="0.15">
      <c r="B51" s="63" t="s">
        <v>91</v>
      </c>
      <c r="C51" s="14" t="s">
        <v>25</v>
      </c>
      <c r="D51" s="59">
        <v>0.4</v>
      </c>
      <c r="E51" s="74">
        <f>D51*$E$47</f>
        <v>38.400000000000006</v>
      </c>
      <c r="G51" s="47" t="s">
        <v>13</v>
      </c>
      <c r="H51" s="48" t="s">
        <v>110</v>
      </c>
      <c r="I51" s="15" t="s">
        <v>14</v>
      </c>
    </row>
    <row r="52" spans="2:9" x14ac:dyDescent="0.15">
      <c r="B52" s="63" t="s">
        <v>92</v>
      </c>
      <c r="C52" s="14" t="s">
        <v>25</v>
      </c>
      <c r="D52" s="59">
        <v>0.4</v>
      </c>
      <c r="E52" s="74">
        <f>D52*E47</f>
        <v>38.400000000000006</v>
      </c>
      <c r="G52" s="47" t="s">
        <v>15</v>
      </c>
      <c r="H52" s="26" t="s">
        <v>16</v>
      </c>
      <c r="I52" s="15" t="s">
        <v>17</v>
      </c>
    </row>
    <row r="53" spans="2:9" x14ac:dyDescent="0.15">
      <c r="B53" s="63" t="s">
        <v>93</v>
      </c>
      <c r="C53" s="14" t="s">
        <v>25</v>
      </c>
      <c r="D53" s="59">
        <v>0.4</v>
      </c>
      <c r="E53" s="74">
        <f>D53*E47</f>
        <v>38.400000000000006</v>
      </c>
      <c r="G53" s="45" t="s">
        <v>9</v>
      </c>
      <c r="H53" s="46">
        <v>32</v>
      </c>
      <c r="I53" s="15"/>
    </row>
    <row r="54" spans="2:9" x14ac:dyDescent="0.15">
      <c r="B54" s="63" t="s">
        <v>94</v>
      </c>
      <c r="C54" s="14" t="s">
        <v>25</v>
      </c>
      <c r="D54" s="59">
        <v>0.4</v>
      </c>
      <c r="E54" s="74">
        <f>D54*E47</f>
        <v>38.400000000000006</v>
      </c>
      <c r="G54" s="47" t="s">
        <v>10</v>
      </c>
      <c r="H54" s="26" t="s">
        <v>72</v>
      </c>
      <c r="I54" s="15" t="s">
        <v>11</v>
      </c>
    </row>
    <row r="55" spans="2:9" x14ac:dyDescent="0.15">
      <c r="B55" s="63" t="s">
        <v>95</v>
      </c>
      <c r="C55" s="14" t="s">
        <v>25</v>
      </c>
      <c r="D55" s="59">
        <v>0.4</v>
      </c>
      <c r="E55" s="74">
        <f>D55*E47</f>
        <v>38.400000000000006</v>
      </c>
      <c r="G55" s="47" t="s">
        <v>13</v>
      </c>
      <c r="H55" s="48" t="s">
        <v>109</v>
      </c>
      <c r="I55" s="15" t="s">
        <v>14</v>
      </c>
    </row>
    <row r="56" spans="2:9" x14ac:dyDescent="0.15">
      <c r="B56" s="63" t="s">
        <v>96</v>
      </c>
      <c r="C56" s="14" t="s">
        <v>25</v>
      </c>
      <c r="D56" s="59">
        <v>0.4</v>
      </c>
      <c r="E56" s="74">
        <f>D56*E47</f>
        <v>38.400000000000006</v>
      </c>
      <c r="G56" s="47" t="s">
        <v>15</v>
      </c>
      <c r="H56" s="26" t="s">
        <v>16</v>
      </c>
      <c r="I56" s="15" t="s">
        <v>17</v>
      </c>
    </row>
    <row r="57" spans="2:9" ht="14" thickBot="1" x14ac:dyDescent="0.2">
      <c r="B57" s="63" t="s">
        <v>19</v>
      </c>
      <c r="D57" s="56">
        <f>20-(D58+D48+D49+D51+D52+D53+D54+D55+D56)</f>
        <v>0.60000000000000853</v>
      </c>
      <c r="E57" s="64">
        <f>D57*E47</f>
        <v>57.600000000000819</v>
      </c>
      <c r="G57" s="49" t="s">
        <v>22</v>
      </c>
      <c r="H57" s="50" t="s">
        <v>109</v>
      </c>
      <c r="I57" s="51" t="s">
        <v>23</v>
      </c>
    </row>
    <row r="58" spans="2:9" x14ac:dyDescent="0.15">
      <c r="B58" s="63" t="s">
        <v>20</v>
      </c>
      <c r="D58" s="62">
        <v>5</v>
      </c>
      <c r="E58" s="64"/>
    </row>
    <row r="59" spans="2:9" x14ac:dyDescent="0.15">
      <c r="B59" s="63" t="s">
        <v>21</v>
      </c>
      <c r="D59" s="56">
        <f>D48+D49+D51+D52+D53+D54+D55+D56+D58+D57</f>
        <v>20.000000000000011</v>
      </c>
      <c r="E59" s="64">
        <f>SUM(E48:E50)+E57</f>
        <v>1440.0000000000009</v>
      </c>
    </row>
    <row r="60" spans="2:9" ht="14" thickBot="1" x14ac:dyDescent="0.2">
      <c r="B60" s="65" t="s">
        <v>39</v>
      </c>
      <c r="C60" s="66"/>
      <c r="D60" s="67"/>
      <c r="E60" s="68"/>
    </row>
    <row r="61" spans="2:9" x14ac:dyDescent="0.15">
      <c r="D61" s="56"/>
      <c r="E61" s="56"/>
      <c r="G61" s="60"/>
    </row>
    <row r="62" spans="2:9" x14ac:dyDescent="0.15">
      <c r="D62" s="56"/>
      <c r="E62" s="56"/>
      <c r="G62" s="60"/>
    </row>
    <row r="63" spans="2:9" ht="14" thickBot="1" x14ac:dyDescent="0.2">
      <c r="B63" s="19"/>
      <c r="D63" s="56"/>
      <c r="E63" s="56"/>
      <c r="G63" s="60"/>
    </row>
    <row r="64" spans="2:9" ht="14" thickBot="1" x14ac:dyDescent="0.2">
      <c r="B64" s="89" t="s">
        <v>26</v>
      </c>
      <c r="C64" s="96" t="s">
        <v>45</v>
      </c>
      <c r="D64" s="97" t="s">
        <v>44</v>
      </c>
      <c r="E64" s="98">
        <v>96</v>
      </c>
      <c r="G64" s="89" t="s">
        <v>26</v>
      </c>
      <c r="H64" s="94"/>
      <c r="I64" s="95"/>
    </row>
    <row r="65" spans="2:9" x14ac:dyDescent="0.15">
      <c r="B65" s="63" t="s">
        <v>1</v>
      </c>
      <c r="C65" s="14" t="s">
        <v>44</v>
      </c>
      <c r="D65" s="56">
        <v>10</v>
      </c>
      <c r="E65" s="64">
        <f>D65*$E$64</f>
        <v>960</v>
      </c>
      <c r="G65" s="42" t="s">
        <v>5</v>
      </c>
      <c r="H65" s="43" t="s">
        <v>6</v>
      </c>
      <c r="I65" s="44" t="s">
        <v>7</v>
      </c>
    </row>
    <row r="66" spans="2:9" x14ac:dyDescent="0.15">
      <c r="B66" s="63" t="s">
        <v>2</v>
      </c>
      <c r="C66" s="14" t="s">
        <v>3</v>
      </c>
      <c r="D66" s="56">
        <v>2</v>
      </c>
      <c r="E66" s="64">
        <f t="shared" ref="E66:E74" si="0">D66*$E$64</f>
        <v>192</v>
      </c>
      <c r="G66" s="45" t="s">
        <v>9</v>
      </c>
      <c r="H66" s="46">
        <v>13</v>
      </c>
      <c r="I66" s="15"/>
    </row>
    <row r="67" spans="2:9" x14ac:dyDescent="0.15">
      <c r="B67" s="63" t="s">
        <v>4</v>
      </c>
      <c r="D67" s="56">
        <f>SUM(D68:D73)</f>
        <v>2.4</v>
      </c>
      <c r="E67" s="64">
        <f t="shared" si="0"/>
        <v>230.39999999999998</v>
      </c>
      <c r="G67" s="47" t="s">
        <v>10</v>
      </c>
      <c r="H67" s="26" t="s">
        <v>72</v>
      </c>
      <c r="I67" s="15" t="s">
        <v>11</v>
      </c>
    </row>
    <row r="68" spans="2:9" x14ac:dyDescent="0.15">
      <c r="B68" s="63" t="s">
        <v>97</v>
      </c>
      <c r="C68" s="14" t="s">
        <v>25</v>
      </c>
      <c r="D68" s="59">
        <v>0.4</v>
      </c>
      <c r="E68" s="74">
        <f>D68*$E$64</f>
        <v>38.400000000000006</v>
      </c>
      <c r="G68" s="47" t="s">
        <v>13</v>
      </c>
      <c r="H68" s="48" t="s">
        <v>111</v>
      </c>
      <c r="I68" s="15" t="s">
        <v>14</v>
      </c>
    </row>
    <row r="69" spans="2:9" x14ac:dyDescent="0.15">
      <c r="B69" s="63" t="s">
        <v>98</v>
      </c>
      <c r="C69" s="14" t="s">
        <v>25</v>
      </c>
      <c r="D69" s="59">
        <v>0.4</v>
      </c>
      <c r="E69" s="74">
        <f>D69*$E$64</f>
        <v>38.400000000000006</v>
      </c>
      <c r="G69" s="47" t="s">
        <v>15</v>
      </c>
      <c r="H69" s="26" t="s">
        <v>16</v>
      </c>
      <c r="I69" s="15" t="s">
        <v>17</v>
      </c>
    </row>
    <row r="70" spans="2:9" x14ac:dyDescent="0.15">
      <c r="B70" s="63" t="s">
        <v>99</v>
      </c>
      <c r="C70" s="14" t="s">
        <v>25</v>
      </c>
      <c r="D70" s="59">
        <v>0.4</v>
      </c>
      <c r="E70" s="74">
        <f t="shared" si="0"/>
        <v>38.400000000000006</v>
      </c>
      <c r="G70" s="45" t="s">
        <v>9</v>
      </c>
      <c r="H70" s="46">
        <v>32</v>
      </c>
      <c r="I70" s="15"/>
    </row>
    <row r="71" spans="2:9" x14ac:dyDescent="0.15">
      <c r="B71" s="63" t="s">
        <v>100</v>
      </c>
      <c r="C71" s="14" t="s">
        <v>25</v>
      </c>
      <c r="D71" s="59">
        <v>0.4</v>
      </c>
      <c r="E71" s="74">
        <f t="shared" si="0"/>
        <v>38.400000000000006</v>
      </c>
      <c r="G71" s="47" t="s">
        <v>10</v>
      </c>
      <c r="H71" s="26" t="s">
        <v>72</v>
      </c>
      <c r="I71" s="15" t="s">
        <v>11</v>
      </c>
    </row>
    <row r="72" spans="2:9" x14ac:dyDescent="0.15">
      <c r="B72" s="63" t="s">
        <v>101</v>
      </c>
      <c r="C72" s="14" t="s">
        <v>25</v>
      </c>
      <c r="D72" s="59">
        <v>0.4</v>
      </c>
      <c r="E72" s="74">
        <f t="shared" si="0"/>
        <v>38.400000000000006</v>
      </c>
      <c r="G72" s="47" t="s">
        <v>13</v>
      </c>
      <c r="H72" s="48" t="s">
        <v>113</v>
      </c>
      <c r="I72" s="15" t="s">
        <v>14</v>
      </c>
    </row>
    <row r="73" spans="2:9" x14ac:dyDescent="0.15">
      <c r="B73" s="63" t="s">
        <v>102</v>
      </c>
      <c r="C73" s="14" t="s">
        <v>25</v>
      </c>
      <c r="D73" s="59">
        <v>0.4</v>
      </c>
      <c r="E73" s="74">
        <f t="shared" si="0"/>
        <v>38.400000000000006</v>
      </c>
      <c r="G73" s="47" t="s">
        <v>15</v>
      </c>
      <c r="H73" s="26" t="s">
        <v>16</v>
      </c>
      <c r="I73" s="15" t="s">
        <v>17</v>
      </c>
    </row>
    <row r="74" spans="2:9" ht="14" thickBot="1" x14ac:dyDescent="0.2">
      <c r="B74" s="63" t="s">
        <v>19</v>
      </c>
      <c r="D74" s="56">
        <f>20-D65-D66-D67-D75</f>
        <v>0.59999999999999964</v>
      </c>
      <c r="E74" s="64">
        <f t="shared" si="0"/>
        <v>57.599999999999966</v>
      </c>
      <c r="G74" s="49" t="s">
        <v>22</v>
      </c>
      <c r="H74" s="50" t="s">
        <v>113</v>
      </c>
      <c r="I74" s="51" t="s">
        <v>23</v>
      </c>
    </row>
    <row r="75" spans="2:9" x14ac:dyDescent="0.15">
      <c r="B75" s="63" t="s">
        <v>20</v>
      </c>
      <c r="D75" s="62">
        <v>5</v>
      </c>
      <c r="E75" s="64"/>
    </row>
    <row r="76" spans="2:9" x14ac:dyDescent="0.15">
      <c r="B76" s="63" t="s">
        <v>21</v>
      </c>
      <c r="D76" s="56">
        <f>D65+D66+D67+D75+D74</f>
        <v>20</v>
      </c>
      <c r="E76" s="64">
        <f>SUM(E65:E67)+E74</f>
        <v>1440</v>
      </c>
    </row>
    <row r="77" spans="2:9" ht="14" thickBot="1" x14ac:dyDescent="0.2">
      <c r="B77" s="65" t="s">
        <v>40</v>
      </c>
      <c r="C77" s="66"/>
      <c r="D77" s="67"/>
      <c r="E77" s="68"/>
    </row>
    <row r="79" spans="2:9" x14ac:dyDescent="0.15">
      <c r="G79" s="60"/>
    </row>
    <row r="80" spans="2:9" ht="14" thickBot="1" x14ac:dyDescent="0.2">
      <c r="B80" s="19"/>
      <c r="D80" s="56"/>
      <c r="E80" s="56"/>
      <c r="G80" s="60"/>
    </row>
    <row r="81" spans="2:9" ht="14" thickBot="1" x14ac:dyDescent="0.2">
      <c r="B81" s="89" t="s">
        <v>29</v>
      </c>
      <c r="C81" s="96" t="s">
        <v>45</v>
      </c>
      <c r="D81" s="97" t="s">
        <v>44</v>
      </c>
      <c r="E81" s="98">
        <v>96</v>
      </c>
      <c r="G81" s="89" t="s">
        <v>81</v>
      </c>
      <c r="H81" s="94"/>
      <c r="I81" s="95"/>
    </row>
    <row r="82" spans="2:9" x14ac:dyDescent="0.15">
      <c r="B82" s="63" t="s">
        <v>1</v>
      </c>
      <c r="C82" s="14" t="s">
        <v>44</v>
      </c>
      <c r="D82" s="56">
        <v>10</v>
      </c>
      <c r="E82" s="64">
        <f>D82*E81</f>
        <v>960</v>
      </c>
      <c r="G82" s="42" t="s">
        <v>5</v>
      </c>
      <c r="H82" s="43" t="s">
        <v>6</v>
      </c>
      <c r="I82" s="44" t="s">
        <v>7</v>
      </c>
    </row>
    <row r="83" spans="2:9" x14ac:dyDescent="0.15">
      <c r="B83" s="63" t="s">
        <v>2</v>
      </c>
      <c r="C83" s="14" t="s">
        <v>3</v>
      </c>
      <c r="D83" s="56">
        <v>2</v>
      </c>
      <c r="E83" s="64">
        <f>D83*E81</f>
        <v>192</v>
      </c>
      <c r="G83" s="45" t="s">
        <v>9</v>
      </c>
      <c r="H83" s="46">
        <v>13</v>
      </c>
      <c r="I83" s="15"/>
    </row>
    <row r="84" spans="2:9" x14ac:dyDescent="0.15">
      <c r="B84" s="63" t="s">
        <v>4</v>
      </c>
      <c r="D84" s="56">
        <f>SUM(D85:D88)</f>
        <v>4</v>
      </c>
      <c r="E84" s="64">
        <f>D84*E81</f>
        <v>384</v>
      </c>
      <c r="G84" s="47" t="s">
        <v>10</v>
      </c>
      <c r="H84" s="26" t="s">
        <v>72</v>
      </c>
      <c r="I84" s="15" t="s">
        <v>11</v>
      </c>
    </row>
    <row r="85" spans="2:9" x14ac:dyDescent="0.15">
      <c r="B85" s="63" t="s">
        <v>103</v>
      </c>
      <c r="C85" s="14" t="s">
        <v>25</v>
      </c>
      <c r="D85" s="59">
        <v>0.4</v>
      </c>
      <c r="E85" s="64">
        <f>D85*E81</f>
        <v>38.400000000000006</v>
      </c>
      <c r="G85" s="47" t="s">
        <v>13</v>
      </c>
      <c r="H85" s="48" t="s">
        <v>83</v>
      </c>
      <c r="I85" s="15" t="s">
        <v>14</v>
      </c>
    </row>
    <row r="86" spans="2:9" x14ac:dyDescent="0.15">
      <c r="B86" s="63" t="s">
        <v>104</v>
      </c>
      <c r="C86" s="14" t="s">
        <v>25</v>
      </c>
      <c r="D86" s="59">
        <v>0.4</v>
      </c>
      <c r="E86" s="64">
        <f>D86*E81</f>
        <v>38.400000000000006</v>
      </c>
      <c r="G86" s="47" t="s">
        <v>15</v>
      </c>
      <c r="H86" s="26" t="s">
        <v>16</v>
      </c>
      <c r="I86" s="15" t="s">
        <v>17</v>
      </c>
    </row>
    <row r="87" spans="2:9" x14ac:dyDescent="0.15">
      <c r="B87" s="63" t="s">
        <v>105</v>
      </c>
      <c r="C87" s="14" t="s">
        <v>27</v>
      </c>
      <c r="D87" s="59">
        <f>20*0.8/10</f>
        <v>1.6</v>
      </c>
      <c r="E87" s="64">
        <f>D87*E81</f>
        <v>153.60000000000002</v>
      </c>
      <c r="F87" s="61"/>
      <c r="G87" s="45" t="s">
        <v>9</v>
      </c>
      <c r="H87" s="46">
        <v>32</v>
      </c>
      <c r="I87" s="15"/>
    </row>
    <row r="88" spans="2:9" x14ac:dyDescent="0.15">
      <c r="B88" s="63" t="s">
        <v>106</v>
      </c>
      <c r="C88" s="14" t="s">
        <v>27</v>
      </c>
      <c r="D88" s="59">
        <v>1.6</v>
      </c>
      <c r="E88" s="64">
        <f>D88*E81</f>
        <v>153.60000000000002</v>
      </c>
      <c r="G88" s="47" t="s">
        <v>10</v>
      </c>
      <c r="H88" s="26" t="s">
        <v>72</v>
      </c>
      <c r="I88" s="15" t="s">
        <v>11</v>
      </c>
    </row>
    <row r="89" spans="2:9" x14ac:dyDescent="0.15">
      <c r="B89" s="63" t="s">
        <v>19</v>
      </c>
      <c r="D89" s="56">
        <v>0</v>
      </c>
      <c r="E89" s="64">
        <f>D89*E81</f>
        <v>0</v>
      </c>
      <c r="F89" s="61"/>
      <c r="G89" s="47" t="s">
        <v>13</v>
      </c>
      <c r="H89" s="48" t="s">
        <v>84</v>
      </c>
      <c r="I89" s="15" t="s">
        <v>14</v>
      </c>
    </row>
    <row r="90" spans="2:9" x14ac:dyDescent="0.15">
      <c r="B90" s="63" t="s">
        <v>20</v>
      </c>
      <c r="D90" s="62">
        <v>5</v>
      </c>
      <c r="E90" s="64"/>
      <c r="F90" s="61"/>
      <c r="G90" s="47" t="s">
        <v>15</v>
      </c>
      <c r="H90" s="26" t="s">
        <v>16</v>
      </c>
      <c r="I90" s="15" t="s">
        <v>17</v>
      </c>
    </row>
    <row r="91" spans="2:9" ht="14" thickBot="1" x14ac:dyDescent="0.2">
      <c r="B91" s="63" t="s">
        <v>21</v>
      </c>
      <c r="D91" s="56">
        <f>D82+D83+D84+D90+D89</f>
        <v>21</v>
      </c>
      <c r="E91" s="64"/>
      <c r="F91" s="61"/>
      <c r="G91" s="49" t="s">
        <v>22</v>
      </c>
      <c r="H91" s="50" t="s">
        <v>84</v>
      </c>
      <c r="I91" s="51" t="s">
        <v>23</v>
      </c>
    </row>
    <row r="92" spans="2:9" ht="14" thickBot="1" x14ac:dyDescent="0.2">
      <c r="B92" s="72" t="s">
        <v>41</v>
      </c>
      <c r="C92" s="66"/>
      <c r="D92" s="67"/>
      <c r="E92" s="68"/>
      <c r="F92" s="61"/>
    </row>
    <row r="93" spans="2:9" x14ac:dyDescent="0.15">
      <c r="F93" s="61"/>
    </row>
    <row r="94" spans="2:9" x14ac:dyDescent="0.15">
      <c r="F94" s="61"/>
    </row>
    <row r="95" spans="2:9" ht="14" thickBot="1" x14ac:dyDescent="0.2">
      <c r="B95" s="19"/>
      <c r="D95" s="56"/>
      <c r="E95" s="56"/>
      <c r="F95" s="61"/>
    </row>
    <row r="96" spans="2:9" ht="14" thickBot="1" x14ac:dyDescent="0.2">
      <c r="B96" s="89" t="s">
        <v>0</v>
      </c>
      <c r="C96" s="96" t="s">
        <v>45</v>
      </c>
      <c r="D96" s="97" t="s">
        <v>44</v>
      </c>
      <c r="E96" s="98">
        <v>96</v>
      </c>
      <c r="F96" s="61"/>
      <c r="G96" s="89" t="s">
        <v>82</v>
      </c>
      <c r="H96" s="94"/>
      <c r="I96" s="95"/>
    </row>
    <row r="97" spans="2:9" x14ac:dyDescent="0.15">
      <c r="B97" s="63" t="s">
        <v>1</v>
      </c>
      <c r="C97" s="14" t="s">
        <v>44</v>
      </c>
      <c r="D97" s="56">
        <v>10</v>
      </c>
      <c r="E97" s="64">
        <f>D97*E96</f>
        <v>960</v>
      </c>
      <c r="F97" s="61"/>
      <c r="G97" s="42" t="s">
        <v>5</v>
      </c>
      <c r="H97" s="43" t="s">
        <v>6</v>
      </c>
      <c r="I97" s="44" t="s">
        <v>7</v>
      </c>
    </row>
    <row r="98" spans="2:9" x14ac:dyDescent="0.15">
      <c r="B98" s="63" t="s">
        <v>2</v>
      </c>
      <c r="C98" s="14" t="s">
        <v>3</v>
      </c>
      <c r="D98" s="56">
        <v>2</v>
      </c>
      <c r="E98" s="64">
        <f>D98*E96</f>
        <v>192</v>
      </c>
      <c r="G98" s="45" t="s">
        <v>9</v>
      </c>
      <c r="H98" s="46">
        <v>13</v>
      </c>
      <c r="I98" s="15"/>
    </row>
    <row r="99" spans="2:9" x14ac:dyDescent="0.15">
      <c r="B99" s="63" t="s">
        <v>4</v>
      </c>
      <c r="D99" s="56">
        <f>D100+D101</f>
        <v>3.2</v>
      </c>
      <c r="E99" s="64"/>
      <c r="G99" s="47" t="s">
        <v>10</v>
      </c>
      <c r="H99" s="26" t="s">
        <v>72</v>
      </c>
      <c r="I99" s="15" t="s">
        <v>11</v>
      </c>
    </row>
    <row r="100" spans="2:9" x14ac:dyDescent="0.15">
      <c r="B100" s="63" t="s">
        <v>107</v>
      </c>
      <c r="C100" s="14" t="s">
        <v>27</v>
      </c>
      <c r="D100" s="59">
        <f>20*0.8/10</f>
        <v>1.6</v>
      </c>
      <c r="E100" s="74">
        <f>D100*E96</f>
        <v>153.60000000000002</v>
      </c>
      <c r="G100" s="47" t="s">
        <v>13</v>
      </c>
      <c r="H100" s="48" t="s">
        <v>112</v>
      </c>
      <c r="I100" s="15" t="s">
        <v>14</v>
      </c>
    </row>
    <row r="101" spans="2:9" x14ac:dyDescent="0.15">
      <c r="B101" s="63" t="s">
        <v>108</v>
      </c>
      <c r="C101" s="14" t="s">
        <v>27</v>
      </c>
      <c r="D101" s="59">
        <v>1.6</v>
      </c>
      <c r="E101" s="74">
        <f>D101*E96</f>
        <v>153.60000000000002</v>
      </c>
      <c r="G101" s="47" t="s">
        <v>15</v>
      </c>
      <c r="H101" s="26" t="s">
        <v>16</v>
      </c>
      <c r="I101" s="15" t="s">
        <v>17</v>
      </c>
    </row>
    <row r="102" spans="2:9" x14ac:dyDescent="0.15">
      <c r="B102" s="63" t="s">
        <v>19</v>
      </c>
      <c r="D102" s="56">
        <v>0</v>
      </c>
      <c r="E102" s="64">
        <f>D102*E96</f>
        <v>0</v>
      </c>
      <c r="G102" s="45" t="s">
        <v>9</v>
      </c>
      <c r="H102" s="46">
        <v>32</v>
      </c>
      <c r="I102" s="15"/>
    </row>
    <row r="103" spans="2:9" x14ac:dyDescent="0.15">
      <c r="B103" s="63" t="s">
        <v>20</v>
      </c>
      <c r="D103" s="62">
        <v>5</v>
      </c>
      <c r="E103" s="64"/>
      <c r="G103" s="47" t="s">
        <v>10</v>
      </c>
      <c r="H103" s="26" t="s">
        <v>72</v>
      </c>
      <c r="I103" s="15" t="s">
        <v>11</v>
      </c>
    </row>
    <row r="104" spans="2:9" x14ac:dyDescent="0.15">
      <c r="B104" s="63" t="s">
        <v>21</v>
      </c>
      <c r="D104" s="56">
        <f>D97+D98+D100+D101+D102+D103</f>
        <v>20.2</v>
      </c>
      <c r="E104" s="64">
        <f>E97+E98+E102</f>
        <v>1152</v>
      </c>
      <c r="G104" s="47" t="s">
        <v>13</v>
      </c>
      <c r="H104" s="48" t="s">
        <v>114</v>
      </c>
      <c r="I104" s="15" t="s">
        <v>14</v>
      </c>
    </row>
    <row r="105" spans="2:9" ht="14" thickBot="1" x14ac:dyDescent="0.2">
      <c r="B105" s="65" t="s">
        <v>42</v>
      </c>
      <c r="C105" s="66"/>
      <c r="D105" s="75"/>
      <c r="E105" s="76"/>
      <c r="G105" s="47" t="s">
        <v>15</v>
      </c>
      <c r="H105" s="26" t="s">
        <v>16</v>
      </c>
      <c r="I105" s="15" t="s">
        <v>17</v>
      </c>
    </row>
    <row r="106" spans="2:9" ht="14" thickBot="1" x14ac:dyDescent="0.2">
      <c r="D106" s="59"/>
      <c r="E106" s="59"/>
      <c r="F106" s="61"/>
      <c r="G106" s="49" t="s">
        <v>22</v>
      </c>
      <c r="H106" s="50" t="s">
        <v>114</v>
      </c>
      <c r="I106" s="51" t="s">
        <v>23</v>
      </c>
    </row>
    <row r="107" spans="2:9" x14ac:dyDescent="0.15">
      <c r="D107" s="59"/>
      <c r="E107" s="59"/>
      <c r="F107" s="61"/>
    </row>
    <row r="108" spans="2:9" x14ac:dyDescent="0.15">
      <c r="F108" s="61"/>
    </row>
    <row r="109" spans="2:9" x14ac:dyDescent="0.15">
      <c r="D109" s="56"/>
      <c r="E109" s="56"/>
      <c r="F109" s="61"/>
    </row>
    <row r="110" spans="2:9" x14ac:dyDescent="0.15">
      <c r="B110" s="19"/>
      <c r="D110" s="56"/>
      <c r="E110" s="56"/>
      <c r="F110" s="61"/>
    </row>
    <row r="111" spans="2:9" x14ac:dyDescent="0.15">
      <c r="F111" s="61"/>
    </row>
    <row r="112" spans="2:9" x14ac:dyDescent="0.15">
      <c r="F112" s="61"/>
    </row>
    <row r="113" spans="6:6" x14ac:dyDescent="0.15">
      <c r="F113" s="61"/>
    </row>
    <row r="114" spans="6:6" x14ac:dyDescent="0.15">
      <c r="F114" s="61"/>
    </row>
    <row r="115" spans="6:6" x14ac:dyDescent="0.15">
      <c r="F115" s="61"/>
    </row>
    <row r="116" spans="6:6" x14ac:dyDescent="0.15">
      <c r="F116" s="61"/>
    </row>
    <row r="117" spans="6:6" x14ac:dyDescent="0.15">
      <c r="F117" s="61"/>
    </row>
    <row r="118" spans="6:6" x14ac:dyDescent="0.15">
      <c r="F118" s="61"/>
    </row>
    <row r="119" spans="6:6" x14ac:dyDescent="0.15">
      <c r="F119" s="61"/>
    </row>
  </sheetData>
  <sortState ref="B4:F27">
    <sortCondition ref="C4:C27"/>
    <sortCondition ref="B4:B27"/>
  </sortState>
  <phoneticPr fontId="1" type="noConversion"/>
  <pageMargins left="0.75" right="0.75" top="1" bottom="1" header="0.5" footer="0.5"/>
  <pageSetup scale="52"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52"/>
  <sheetViews>
    <sheetView zoomScaleNormal="100" workbookViewId="0">
      <selection activeCell="G31" sqref="G31"/>
    </sheetView>
  </sheetViews>
  <sheetFormatPr baseColWidth="10" defaultColWidth="10.6640625" defaultRowHeight="13" x14ac:dyDescent="0.15"/>
  <cols>
    <col min="1" max="1" width="10.6640625" style="1"/>
    <col min="2" max="2" width="20.33203125" style="14" customWidth="1"/>
    <col min="3" max="3" width="13.6640625" style="14" customWidth="1"/>
    <col min="4" max="4" width="13.33203125" style="14" customWidth="1"/>
    <col min="5" max="5" width="12.33203125" style="14" customWidth="1"/>
    <col min="6" max="6" width="7.1640625" style="1" customWidth="1"/>
    <col min="7" max="7" width="15.5" style="1" bestFit="1" customWidth="1"/>
    <col min="8" max="16384" width="10.6640625" style="1"/>
  </cols>
  <sheetData>
    <row r="1" spans="2:9" ht="18" x14ac:dyDescent="0.2">
      <c r="B1" s="81" t="s">
        <v>198</v>
      </c>
    </row>
    <row r="2" spans="2:9" x14ac:dyDescent="0.15">
      <c r="B2" s="87" t="s">
        <v>80</v>
      </c>
      <c r="C2" s="87" t="s">
        <v>211</v>
      </c>
      <c r="D2" s="87" t="s">
        <v>213</v>
      </c>
      <c r="E2" s="1"/>
    </row>
    <row r="3" spans="2:9" x14ac:dyDescent="0.15">
      <c r="B3" s="14" t="s">
        <v>31</v>
      </c>
      <c r="C3" s="14" t="s">
        <v>200</v>
      </c>
      <c r="D3" s="52" t="s">
        <v>195</v>
      </c>
      <c r="E3" s="1"/>
    </row>
    <row r="4" spans="2:9" x14ac:dyDescent="0.15">
      <c r="B4" s="1" t="s">
        <v>32</v>
      </c>
      <c r="C4" s="1" t="s">
        <v>214</v>
      </c>
      <c r="D4" s="20" t="s">
        <v>46</v>
      </c>
      <c r="E4" s="1"/>
    </row>
    <row r="5" spans="2:9" x14ac:dyDescent="0.15">
      <c r="B5" s="1" t="s">
        <v>33</v>
      </c>
      <c r="C5" s="1" t="s">
        <v>215</v>
      </c>
      <c r="D5" s="20" t="s">
        <v>196</v>
      </c>
      <c r="E5" s="1"/>
    </row>
    <row r="6" spans="2:9" x14ac:dyDescent="0.15">
      <c r="B6" s="107" t="s">
        <v>34</v>
      </c>
      <c r="C6" s="107" t="s">
        <v>216</v>
      </c>
      <c r="D6" s="108" t="s">
        <v>46</v>
      </c>
      <c r="E6" s="1"/>
    </row>
    <row r="7" spans="2:9" x14ac:dyDescent="0.15">
      <c r="B7" s="24"/>
      <c r="C7" s="24"/>
      <c r="D7" s="34"/>
      <c r="E7" s="1"/>
    </row>
    <row r="8" spans="2:9" s="19" customFormat="1" ht="19" thickBot="1" x14ac:dyDescent="0.25">
      <c r="B8" s="81" t="s">
        <v>126</v>
      </c>
      <c r="C8" s="81"/>
      <c r="D8" s="82"/>
      <c r="E8" s="82"/>
      <c r="F8" s="83"/>
      <c r="G8" s="83" t="s">
        <v>125</v>
      </c>
    </row>
    <row r="9" spans="2:9" s="18" customFormat="1" ht="14" thickBot="1" x14ac:dyDescent="0.2">
      <c r="B9" s="41" t="s">
        <v>199</v>
      </c>
      <c r="C9" s="69" t="s">
        <v>45</v>
      </c>
      <c r="D9" s="70" t="s">
        <v>44</v>
      </c>
      <c r="E9" s="71">
        <v>75</v>
      </c>
      <c r="F9" s="1"/>
      <c r="G9" s="41" t="s">
        <v>118</v>
      </c>
      <c r="H9" s="53"/>
      <c r="I9" s="54"/>
    </row>
    <row r="10" spans="2:9" x14ac:dyDescent="0.15">
      <c r="B10" s="63" t="s">
        <v>30</v>
      </c>
      <c r="D10" s="14">
        <v>1</v>
      </c>
      <c r="E10" s="64">
        <v>1</v>
      </c>
      <c r="G10" s="42" t="s">
        <v>5</v>
      </c>
      <c r="H10" s="43" t="s">
        <v>6</v>
      </c>
      <c r="I10" s="44" t="s">
        <v>119</v>
      </c>
    </row>
    <row r="11" spans="2:9" s="7" customFormat="1" x14ac:dyDescent="0.15">
      <c r="B11" s="63" t="s">
        <v>4</v>
      </c>
      <c r="C11" s="14"/>
      <c r="D11" s="56">
        <v>2.4</v>
      </c>
      <c r="E11" s="64">
        <f>E12+E13+E14+E15</f>
        <v>180</v>
      </c>
      <c r="F11" s="1"/>
      <c r="G11" s="45" t="s">
        <v>9</v>
      </c>
      <c r="H11" s="46">
        <v>13</v>
      </c>
      <c r="I11" s="15"/>
    </row>
    <row r="12" spans="2:9" s="10" customFormat="1" x14ac:dyDescent="0.15">
      <c r="B12" s="63" t="s">
        <v>31</v>
      </c>
      <c r="C12" s="14" t="s">
        <v>35</v>
      </c>
      <c r="D12" s="59">
        <v>0.6</v>
      </c>
      <c r="E12" s="74">
        <f>D12*E9</f>
        <v>45</v>
      </c>
      <c r="F12" s="1"/>
      <c r="G12" s="47" t="s">
        <v>10</v>
      </c>
      <c r="H12" s="26" t="s">
        <v>6</v>
      </c>
      <c r="I12" s="15" t="s">
        <v>120</v>
      </c>
    </row>
    <row r="13" spans="2:9" s="13" customFormat="1" x14ac:dyDescent="0.15">
      <c r="B13" s="63" t="s">
        <v>32</v>
      </c>
      <c r="C13" s="14" t="s">
        <v>36</v>
      </c>
      <c r="D13" s="59">
        <v>0.6</v>
      </c>
      <c r="E13" s="74">
        <f>D13*E9</f>
        <v>45</v>
      </c>
      <c r="F13" s="1"/>
      <c r="G13" s="47" t="s">
        <v>13</v>
      </c>
      <c r="H13" s="48" t="s">
        <v>123</v>
      </c>
      <c r="I13" s="15" t="s">
        <v>17</v>
      </c>
    </row>
    <row r="14" spans="2:9" s="7" customFormat="1" x14ac:dyDescent="0.15">
      <c r="B14" s="63" t="s">
        <v>33</v>
      </c>
      <c r="C14" s="14" t="s">
        <v>37</v>
      </c>
      <c r="D14" s="59">
        <v>0.6</v>
      </c>
      <c r="E14" s="74">
        <f>D14*E9</f>
        <v>45</v>
      </c>
      <c r="F14" s="1"/>
      <c r="G14" s="47" t="s">
        <v>15</v>
      </c>
      <c r="H14" s="26" t="s">
        <v>16</v>
      </c>
      <c r="I14" s="15" t="s">
        <v>17</v>
      </c>
    </row>
    <row r="15" spans="2:9" s="7" customFormat="1" x14ac:dyDescent="0.15">
      <c r="B15" s="63" t="s">
        <v>34</v>
      </c>
      <c r="C15" s="14" t="s">
        <v>35</v>
      </c>
      <c r="D15" s="59">
        <v>0.6</v>
      </c>
      <c r="E15" s="74">
        <f>D15*E9</f>
        <v>45</v>
      </c>
      <c r="F15" s="1"/>
      <c r="G15" s="45" t="s">
        <v>9</v>
      </c>
      <c r="H15" s="46">
        <v>35</v>
      </c>
      <c r="I15" s="15"/>
    </row>
    <row r="16" spans="2:9" s="7" customFormat="1" x14ac:dyDescent="0.15">
      <c r="B16" s="63" t="s">
        <v>19</v>
      </c>
      <c r="C16" s="14"/>
      <c r="D16" s="56">
        <f>25-(D12+D13+D14+D15+D17)</f>
        <v>17.600000000000001</v>
      </c>
      <c r="E16" s="64">
        <f>D16*E9</f>
        <v>1320</v>
      </c>
      <c r="F16" s="1"/>
      <c r="G16" s="47" t="s">
        <v>10</v>
      </c>
      <c r="H16" s="26" t="s">
        <v>6</v>
      </c>
      <c r="I16" s="15" t="s">
        <v>120</v>
      </c>
    </row>
    <row r="17" spans="2:9" s="13" customFormat="1" x14ac:dyDescent="0.15">
      <c r="B17" s="63" t="s">
        <v>20</v>
      </c>
      <c r="C17" s="14"/>
      <c r="D17" s="62">
        <v>5</v>
      </c>
      <c r="E17" s="64"/>
      <c r="F17" s="1"/>
      <c r="G17" s="47" t="s">
        <v>13</v>
      </c>
      <c r="H17" s="48" t="s">
        <v>121</v>
      </c>
      <c r="I17" s="15" t="s">
        <v>120</v>
      </c>
    </row>
    <row r="18" spans="2:9" s="7" customFormat="1" x14ac:dyDescent="0.15">
      <c r="B18" s="63" t="s">
        <v>21</v>
      </c>
      <c r="C18" s="14"/>
      <c r="D18" s="56">
        <v>25</v>
      </c>
      <c r="E18" s="64"/>
      <c r="F18" s="1"/>
      <c r="G18" s="47" t="s">
        <v>15</v>
      </c>
      <c r="H18" s="26" t="s">
        <v>16</v>
      </c>
      <c r="I18" s="15" t="s">
        <v>17</v>
      </c>
    </row>
    <row r="19" spans="2:9" s="7" customFormat="1" ht="14" thickBot="1" x14ac:dyDescent="0.2">
      <c r="B19" s="72"/>
      <c r="C19" s="66"/>
      <c r="D19" s="66"/>
      <c r="E19" s="68"/>
      <c r="F19" s="1"/>
      <c r="G19" s="49" t="s">
        <v>22</v>
      </c>
      <c r="H19" s="50" t="s">
        <v>16</v>
      </c>
      <c r="I19" s="51" t="s">
        <v>122</v>
      </c>
    </row>
    <row r="20" spans="2:9" s="7" customFormat="1" x14ac:dyDescent="0.15">
      <c r="B20" s="14"/>
      <c r="C20" s="14"/>
      <c r="D20" s="14"/>
      <c r="E20" s="14"/>
      <c r="F20" s="13"/>
    </row>
    <row r="21" spans="2:9" s="10" customFormat="1" x14ac:dyDescent="0.15">
      <c r="B21" s="14"/>
      <c r="C21" s="14"/>
      <c r="D21" s="14"/>
      <c r="E21" s="14"/>
      <c r="F21" s="13"/>
    </row>
    <row r="22" spans="2:9" x14ac:dyDescent="0.15">
      <c r="F22" s="13"/>
      <c r="G22" s="13"/>
    </row>
    <row r="23" spans="2:9" x14ac:dyDescent="0.15">
      <c r="F23" s="7"/>
      <c r="G23" s="13"/>
    </row>
    <row r="24" spans="2:9" x14ac:dyDescent="0.15">
      <c r="F24" s="7"/>
      <c r="G24" s="13"/>
    </row>
    <row r="25" spans="2:9" ht="18" x14ac:dyDescent="0.2">
      <c r="B25" s="81" t="s">
        <v>217</v>
      </c>
      <c r="F25" s="7"/>
      <c r="G25" s="13"/>
    </row>
    <row r="26" spans="2:9" x14ac:dyDescent="0.15">
      <c r="F26" s="7"/>
      <c r="G26" s="13"/>
    </row>
    <row r="27" spans="2:9" x14ac:dyDescent="0.15">
      <c r="F27" s="7"/>
      <c r="G27" s="13"/>
    </row>
    <row r="28" spans="2:9" x14ac:dyDescent="0.15">
      <c r="F28" s="7"/>
      <c r="G28" s="13"/>
    </row>
    <row r="29" spans="2:9" x14ac:dyDescent="0.15">
      <c r="F29" s="7"/>
      <c r="G29" s="13"/>
    </row>
    <row r="30" spans="2:9" x14ac:dyDescent="0.15">
      <c r="F30" s="7"/>
      <c r="G30" s="13"/>
    </row>
    <row r="31" spans="2:9" x14ac:dyDescent="0.15">
      <c r="F31" s="7"/>
      <c r="G31" s="13"/>
    </row>
    <row r="32" spans="2:9" x14ac:dyDescent="0.15">
      <c r="F32" s="7"/>
      <c r="G32" s="13"/>
    </row>
    <row r="33" spans="2:8" x14ac:dyDescent="0.15">
      <c r="F33" s="7"/>
      <c r="G33" s="13"/>
    </row>
    <row r="34" spans="2:8" x14ac:dyDescent="0.15">
      <c r="F34" s="7"/>
      <c r="G34" s="13"/>
    </row>
    <row r="35" spans="2:8" x14ac:dyDescent="0.15">
      <c r="F35" s="7"/>
      <c r="G35" s="13"/>
    </row>
    <row r="36" spans="2:8" x14ac:dyDescent="0.15">
      <c r="F36" s="7"/>
      <c r="G36" s="13"/>
      <c r="H36" s="20"/>
    </row>
    <row r="37" spans="2:8" x14ac:dyDescent="0.15">
      <c r="F37" s="7"/>
      <c r="G37" s="13"/>
    </row>
    <row r="38" spans="2:8" x14ac:dyDescent="0.15">
      <c r="F38" s="7"/>
    </row>
    <row r="44" spans="2:8" x14ac:dyDescent="0.15">
      <c r="B44" s="120" t="s">
        <v>218</v>
      </c>
      <c r="C44" s="121"/>
      <c r="D44" s="121"/>
      <c r="E44" s="121"/>
    </row>
    <row r="45" spans="2:8" x14ac:dyDescent="0.15">
      <c r="B45" s="121"/>
      <c r="C45" s="121"/>
      <c r="D45" s="121"/>
      <c r="E45" s="121"/>
    </row>
    <row r="46" spans="2:8" x14ac:dyDescent="0.15">
      <c r="B46" s="121"/>
      <c r="C46" s="121"/>
      <c r="D46" s="121"/>
      <c r="E46" s="121"/>
    </row>
    <row r="47" spans="2:8" x14ac:dyDescent="0.15">
      <c r="B47" s="121"/>
      <c r="C47" s="121"/>
      <c r="D47" s="121"/>
      <c r="E47" s="121"/>
    </row>
    <row r="52" spans="11:11" x14ac:dyDescent="0.15">
      <c r="K52" s="3"/>
    </row>
  </sheetData>
  <mergeCells count="1">
    <mergeCell ref="B44:E47"/>
  </mergeCells>
  <phoneticPr fontId="1" type="noConversion"/>
  <pageMargins left="0.75" right="0.75" top="1" bottom="1" header="0.5" footer="0.5"/>
  <pageSetup scale="76" orientation="portrait" horizontalDpi="4294967292" verticalDpi="4294967292"/>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mtDNA species ID PCR profiles</vt:lpstr>
      <vt:lpstr>msat genotyping PCR profiles</vt:lpstr>
      <vt:lpstr>zing-finger sex ID PCR profile</vt:lpstr>
      <vt:lpstr>'msat genotyping PCR profiles'!Print_Area</vt:lpstr>
      <vt:lpstr>'zing-finger sex ID PCR profile'!Print_Area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Isabela Dias</dc:creator>
  <cp:lastModifiedBy>Angelica Menchaca Rodriguez</cp:lastModifiedBy>
  <cp:lastPrinted>2012-06-07T19:54:19Z</cp:lastPrinted>
  <dcterms:created xsi:type="dcterms:W3CDTF">2009-08-24T13:24:58Z</dcterms:created>
  <dcterms:modified xsi:type="dcterms:W3CDTF">2019-10-21T22:41:13Z</dcterms:modified>
</cp:coreProperties>
</file>